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X:\TRANSPORT\Service export\"/>
    </mc:Choice>
  </mc:AlternateContent>
  <bookViews>
    <workbookView xWindow="-12" yWindow="6456" windowWidth="25440" windowHeight="6396"/>
  </bookViews>
  <sheets>
    <sheet name="Expéditions_liste des produits" sheetId="3" r:id="rId1"/>
    <sheet name="Expéditions_historique" sheetId="6" r:id="rId2"/>
    <sheet name="Dispositions maritime" sheetId="4" r:id="rId3"/>
    <sheet name="Incompatibilité maritime" sheetId="5" r:id="rId4"/>
    <sheet name="gp séparation" sheetId="7" r:id="rId5"/>
  </sheets>
  <definedNames>
    <definedName name="_xlnm._FilterDatabase" localSheetId="1" hidden="1">Expéditions_historique!$A$21:$X$81</definedName>
    <definedName name="_xlnm._FilterDatabase" localSheetId="0" hidden="1">'Expéditions_liste des produits'!$A$25:$AB$138</definedName>
    <definedName name="_xlnm.Print_Area" localSheetId="1">Expéditions_historique!$A$1:$Q$18</definedName>
    <definedName name="_xlnm.Print_Area" localSheetId="0">'Expéditions_liste des produits'!$1:$18</definedName>
  </definedNames>
  <calcPr calcId="152511"/>
</workbook>
</file>

<file path=xl/calcChain.xml><?xml version="1.0" encoding="utf-8"?>
<calcChain xmlns="http://schemas.openxmlformats.org/spreadsheetml/2006/main">
  <c r="D8" i="3" l="1"/>
  <c r="B8" i="3"/>
  <c r="B168" i="3" s="1"/>
  <c r="A168" i="3"/>
  <c r="D168" i="3" s="1"/>
  <c r="H13" i="3"/>
  <c r="H14" i="3"/>
  <c r="H15" i="3"/>
  <c r="H17" i="3"/>
  <c r="R15" i="3"/>
  <c r="R17" i="3"/>
  <c r="F15" i="3"/>
  <c r="F17" i="3"/>
  <c r="Q15" i="3"/>
  <c r="Q17" i="3"/>
  <c r="C193" i="3"/>
  <c r="C191" i="3"/>
  <c r="B193" i="3"/>
  <c r="B192" i="3"/>
  <c r="B191" i="3"/>
  <c r="A193" i="3"/>
  <c r="K193" i="3" s="1"/>
  <c r="A192" i="3"/>
  <c r="H192" i="3" s="1"/>
  <c r="A191" i="3"/>
  <c r="K191" i="3" s="1"/>
  <c r="A190" i="3"/>
  <c r="D190" i="3" s="1"/>
  <c r="A189" i="3"/>
  <c r="H189" i="3" s="1"/>
  <c r="A188" i="3"/>
  <c r="F188" i="3" s="1"/>
  <c r="A187" i="3"/>
  <c r="E187" i="3" s="1"/>
  <c r="A186" i="3"/>
  <c r="N186" i="3" s="1"/>
  <c r="A185" i="3"/>
  <c r="A184" i="3"/>
  <c r="G8" i="3"/>
  <c r="P17" i="3"/>
  <c r="P15" i="3"/>
  <c r="P8" i="3"/>
  <c r="I9" i="3"/>
  <c r="I10" i="3"/>
  <c r="I11" i="3"/>
  <c r="I12" i="3"/>
  <c r="I13" i="3"/>
  <c r="I14" i="3"/>
  <c r="I15" i="3"/>
  <c r="I16" i="3"/>
  <c r="P16" i="3"/>
  <c r="I17" i="3"/>
  <c r="I8" i="3"/>
  <c r="G17" i="3"/>
  <c r="G15" i="3"/>
  <c r="O17" i="6"/>
  <c r="N17" i="6"/>
  <c r="M17" i="6"/>
  <c r="L17" i="6"/>
  <c r="K17" i="6"/>
  <c r="J17" i="6"/>
  <c r="I17" i="6"/>
  <c r="H17" i="6"/>
  <c r="G17" i="6"/>
  <c r="F17" i="6"/>
  <c r="E17" i="6"/>
  <c r="D17" i="6"/>
  <c r="C17" i="6"/>
  <c r="B17" i="6"/>
  <c r="O16" i="6"/>
  <c r="N16" i="6"/>
  <c r="M16" i="6"/>
  <c r="L16" i="6"/>
  <c r="K16" i="6"/>
  <c r="J16" i="6"/>
  <c r="I16" i="6"/>
  <c r="H16" i="6"/>
  <c r="G16" i="6"/>
  <c r="F16" i="6"/>
  <c r="E16" i="6"/>
  <c r="D16" i="6"/>
  <c r="C16" i="6"/>
  <c r="B16" i="6"/>
  <c r="O15" i="6"/>
  <c r="N15" i="6"/>
  <c r="M15" i="6"/>
  <c r="L15" i="6"/>
  <c r="K15" i="6"/>
  <c r="J15" i="6"/>
  <c r="I15" i="6"/>
  <c r="H15" i="6"/>
  <c r="G15" i="6"/>
  <c r="F15" i="6"/>
  <c r="E15" i="6"/>
  <c r="D15" i="6"/>
  <c r="C15" i="6"/>
  <c r="B15" i="6"/>
  <c r="O14" i="6"/>
  <c r="N14" i="6"/>
  <c r="M14" i="6"/>
  <c r="L14" i="6"/>
  <c r="K14" i="6"/>
  <c r="J14" i="6"/>
  <c r="I14" i="6"/>
  <c r="H14" i="6"/>
  <c r="P14" i="6" s="1"/>
  <c r="G14" i="6"/>
  <c r="F14" i="6"/>
  <c r="D14" i="6"/>
  <c r="C14" i="6"/>
  <c r="B14" i="6"/>
  <c r="O13" i="6"/>
  <c r="N13" i="6"/>
  <c r="M13" i="6"/>
  <c r="L13" i="6"/>
  <c r="K13" i="6"/>
  <c r="J13" i="6"/>
  <c r="I13" i="6"/>
  <c r="H13" i="6"/>
  <c r="G13" i="6"/>
  <c r="F13" i="6"/>
  <c r="E13" i="6"/>
  <c r="D13" i="6"/>
  <c r="C13" i="6"/>
  <c r="B13" i="6"/>
  <c r="O12" i="6"/>
  <c r="N12" i="6"/>
  <c r="M12" i="6"/>
  <c r="L12" i="6"/>
  <c r="K12" i="6"/>
  <c r="J12" i="6"/>
  <c r="I12" i="6"/>
  <c r="H12" i="6"/>
  <c r="G12" i="6"/>
  <c r="F12" i="6"/>
  <c r="E12" i="6"/>
  <c r="D12" i="6"/>
  <c r="C12" i="6"/>
  <c r="B12" i="6"/>
  <c r="O11" i="6"/>
  <c r="N11" i="6"/>
  <c r="M11" i="6"/>
  <c r="L11" i="6"/>
  <c r="K11" i="6"/>
  <c r="J11" i="6"/>
  <c r="I11" i="6"/>
  <c r="P11" i="6" s="1"/>
  <c r="H11" i="6"/>
  <c r="G11" i="6"/>
  <c r="F11" i="6"/>
  <c r="E11" i="6"/>
  <c r="D11" i="6"/>
  <c r="C11" i="6"/>
  <c r="B11" i="6"/>
  <c r="O10" i="6"/>
  <c r="N10" i="6"/>
  <c r="M10" i="6"/>
  <c r="L10" i="6"/>
  <c r="K10" i="6"/>
  <c r="J10" i="6"/>
  <c r="I10" i="6"/>
  <c r="H10" i="6"/>
  <c r="G10" i="6"/>
  <c r="F10" i="6"/>
  <c r="E10" i="6"/>
  <c r="D10" i="6"/>
  <c r="C10" i="6"/>
  <c r="B10" i="6"/>
  <c r="L9" i="6"/>
  <c r="O9" i="6"/>
  <c r="K9" i="6"/>
  <c r="J9" i="6"/>
  <c r="G9" i="6"/>
  <c r="D9" i="6"/>
  <c r="F9" i="6"/>
  <c r="C9" i="6"/>
  <c r="B9" i="6"/>
  <c r="L8" i="6"/>
  <c r="K8" i="6"/>
  <c r="J8" i="6"/>
  <c r="I8" i="6"/>
  <c r="G8" i="6"/>
  <c r="N8" i="6"/>
  <c r="D8" i="6"/>
  <c r="F8" i="6"/>
  <c r="C8" i="6"/>
  <c r="B8" i="6"/>
  <c r="C8" i="3"/>
  <c r="C184" i="3" s="1"/>
  <c r="E8" i="3"/>
  <c r="J8" i="3"/>
  <c r="K8" i="3"/>
  <c r="L8" i="3"/>
  <c r="B9" i="3"/>
  <c r="B169" i="3" s="1"/>
  <c r="C9" i="3"/>
  <c r="C169" i="3" s="1"/>
  <c r="D9" i="3"/>
  <c r="G9" i="3" s="1"/>
  <c r="E9" i="3"/>
  <c r="J9" i="3"/>
  <c r="M9" i="3" s="1"/>
  <c r="K9" i="3"/>
  <c r="N9" i="3" s="1"/>
  <c r="L9" i="3"/>
  <c r="O9" i="3" s="1"/>
  <c r="B10" i="3"/>
  <c r="B186" i="3"/>
  <c r="C10" i="3"/>
  <c r="C170" i="3"/>
  <c r="D10" i="3"/>
  <c r="E10" i="3"/>
  <c r="J10" i="3"/>
  <c r="K10" i="3"/>
  <c r="N10" i="3"/>
  <c r="L10" i="3"/>
  <c r="O10" i="3"/>
  <c r="B11" i="3"/>
  <c r="B187" i="3"/>
  <c r="C11" i="3"/>
  <c r="C187" i="3"/>
  <c r="D11" i="3"/>
  <c r="E11" i="3"/>
  <c r="J11" i="3"/>
  <c r="K11" i="3"/>
  <c r="N11" i="3"/>
  <c r="L11" i="3"/>
  <c r="O11" i="3"/>
  <c r="B12" i="3"/>
  <c r="B188" i="3"/>
  <c r="C12" i="3"/>
  <c r="C172" i="3"/>
  <c r="D12" i="3"/>
  <c r="E12" i="3"/>
  <c r="J12" i="3"/>
  <c r="K12" i="3"/>
  <c r="N12" i="3"/>
  <c r="L12" i="3"/>
  <c r="O12" i="3"/>
  <c r="B13" i="3"/>
  <c r="B189" i="3"/>
  <c r="B173" i="3"/>
  <c r="C13" i="3"/>
  <c r="C173" i="3"/>
  <c r="D13" i="3"/>
  <c r="E13" i="3"/>
  <c r="J13" i="3"/>
  <c r="M13" i="3"/>
  <c r="K13" i="3"/>
  <c r="N13" i="3"/>
  <c r="L13" i="3"/>
  <c r="O13" i="3"/>
  <c r="B14" i="3"/>
  <c r="B190" i="3"/>
  <c r="B174" i="3"/>
  <c r="C14" i="3"/>
  <c r="C190" i="3"/>
  <c r="D14" i="3"/>
  <c r="E14" i="3"/>
  <c r="J14" i="3"/>
  <c r="M14" i="3"/>
  <c r="K14" i="3"/>
  <c r="N14" i="3"/>
  <c r="L14" i="3"/>
  <c r="O14" i="3"/>
  <c r="B15" i="3"/>
  <c r="C15" i="3"/>
  <c r="D15" i="3"/>
  <c r="E15" i="3"/>
  <c r="J15" i="3"/>
  <c r="K15" i="3"/>
  <c r="L15" i="3"/>
  <c r="M15" i="3"/>
  <c r="N15" i="3"/>
  <c r="O15" i="3"/>
  <c r="B16" i="3"/>
  <c r="C16" i="3"/>
  <c r="C192" i="3"/>
  <c r="D16" i="3"/>
  <c r="G16" i="3"/>
  <c r="E16" i="3"/>
  <c r="J16" i="3"/>
  <c r="M16" i="3"/>
  <c r="K16" i="3"/>
  <c r="N16" i="3"/>
  <c r="L16" i="3"/>
  <c r="O16" i="3"/>
  <c r="B17" i="3"/>
  <c r="C17" i="3"/>
  <c r="D17" i="3"/>
  <c r="E17" i="3"/>
  <c r="J17" i="3"/>
  <c r="K17" i="3"/>
  <c r="L17" i="3"/>
  <c r="M17" i="3"/>
  <c r="N17" i="3"/>
  <c r="O17" i="3"/>
  <c r="A169" i="3"/>
  <c r="A170" i="3"/>
  <c r="D170" i="3" s="1"/>
  <c r="A171" i="3"/>
  <c r="E171" i="3" s="1"/>
  <c r="A172" i="3"/>
  <c r="F172" i="3" s="1"/>
  <c r="A173" i="3"/>
  <c r="E173" i="3" s="1"/>
  <c r="A174" i="3"/>
  <c r="G174" i="3" s="1"/>
  <c r="C174" i="3"/>
  <c r="A175" i="3"/>
  <c r="F175" i="3" s="1"/>
  <c r="B175" i="3"/>
  <c r="C175" i="3"/>
  <c r="A176" i="3"/>
  <c r="I176" i="3" s="1"/>
  <c r="B176" i="3"/>
  <c r="A177" i="3"/>
  <c r="D177" i="3" s="1"/>
  <c r="B177" i="3"/>
  <c r="C177" i="3"/>
  <c r="H8" i="6"/>
  <c r="P8" i="6" s="1"/>
  <c r="H9" i="6"/>
  <c r="P9" i="6" s="1"/>
  <c r="N9" i="6"/>
  <c r="E8" i="6"/>
  <c r="M12" i="3"/>
  <c r="G14" i="3"/>
  <c r="G13" i="3"/>
  <c r="P13" i="3"/>
  <c r="G12" i="3"/>
  <c r="P14" i="3"/>
  <c r="P12" i="3"/>
  <c r="B172" i="3"/>
  <c r="B171" i="3"/>
  <c r="B170" i="3"/>
  <c r="Q12" i="3"/>
  <c r="R12" i="3"/>
  <c r="C188" i="3"/>
  <c r="C189" i="3"/>
  <c r="Q14" i="3"/>
  <c r="R14" i="3"/>
  <c r="F14" i="3"/>
  <c r="Q13" i="3"/>
  <c r="R13" i="3"/>
  <c r="F12" i="3"/>
  <c r="H12" i="3"/>
  <c r="F13" i="3"/>
  <c r="M8" i="6"/>
  <c r="O8" i="6"/>
  <c r="E9" i="6"/>
  <c r="F193" i="3"/>
  <c r="M9" i="6"/>
  <c r="I9" i="6"/>
  <c r="P16" i="6"/>
  <c r="N18" i="6"/>
  <c r="C176" i="3"/>
  <c r="F16" i="3"/>
  <c r="H16" i="3"/>
  <c r="B184" i="3"/>
  <c r="Q16" i="3"/>
  <c r="R16" i="3"/>
  <c r="C168" i="3"/>
  <c r="M11" i="3"/>
  <c r="M10" i="3"/>
  <c r="P10" i="3"/>
  <c r="L193" i="3"/>
  <c r="G10" i="3"/>
  <c r="C171" i="3"/>
  <c r="P11" i="3"/>
  <c r="G11" i="3"/>
  <c r="C186" i="3"/>
  <c r="F11" i="3"/>
  <c r="H11" i="3"/>
  <c r="Q10" i="3"/>
  <c r="R10" i="3"/>
  <c r="Q11" i="3"/>
  <c r="R11" i="3"/>
  <c r="F10" i="3"/>
  <c r="H10" i="3"/>
  <c r="K176" i="3"/>
  <c r="N176" i="3"/>
  <c r="M193" i="3"/>
  <c r="L176" i="3"/>
  <c r="D171" i="3"/>
  <c r="Q176" i="3"/>
  <c r="N171" i="3"/>
  <c r="D189" i="3" l="1"/>
  <c r="H193" i="3"/>
  <c r="N192" i="3"/>
  <c r="N193" i="3"/>
  <c r="N189" i="3"/>
  <c r="Q189" i="3"/>
  <c r="D193" i="3"/>
  <c r="I193" i="3"/>
  <c r="E177" i="3"/>
  <c r="G189" i="3"/>
  <c r="G193" i="3"/>
  <c r="F173" i="3"/>
  <c r="P10" i="6"/>
  <c r="P17" i="6"/>
  <c r="D173" i="3"/>
  <c r="E189" i="3"/>
  <c r="F176" i="3"/>
  <c r="H176" i="3"/>
  <c r="N175" i="3"/>
  <c r="E193" i="3"/>
  <c r="Q193" i="3"/>
  <c r="L192" i="3"/>
  <c r="F189" i="3"/>
  <c r="Q171" i="3"/>
  <c r="F171" i="3"/>
  <c r="G176" i="3"/>
  <c r="D176" i="3"/>
  <c r="E176" i="3"/>
  <c r="P12" i="6"/>
  <c r="P13" i="6"/>
  <c r="P15" i="6"/>
  <c r="Q190" i="3"/>
  <c r="N172" i="3"/>
  <c r="Q175" i="3"/>
  <c r="H190" i="3"/>
  <c r="H174" i="3"/>
  <c r="I174" i="3"/>
  <c r="H173" i="3"/>
  <c r="Q187" i="3"/>
  <c r="E175" i="3"/>
  <c r="E174" i="3"/>
  <c r="E192" i="3"/>
  <c r="Q173" i="3"/>
  <c r="N173" i="3"/>
  <c r="G173" i="3"/>
  <c r="D187" i="3"/>
  <c r="F191" i="3"/>
  <c r="I175" i="3"/>
  <c r="D172" i="3"/>
  <c r="E188" i="3"/>
  <c r="D192" i="3"/>
  <c r="G192" i="3"/>
  <c r="F192" i="3"/>
  <c r="D175" i="3"/>
  <c r="G175" i="3"/>
  <c r="N188" i="3"/>
  <c r="Q188" i="3"/>
  <c r="K192" i="3"/>
  <c r="H175" i="3"/>
  <c r="K175" i="3"/>
  <c r="Q192" i="3"/>
  <c r="I192" i="3"/>
  <c r="N177" i="3"/>
  <c r="N187" i="3"/>
  <c r="Q191" i="3"/>
  <c r="E172" i="3"/>
  <c r="H191" i="3"/>
  <c r="M177" i="3"/>
  <c r="N174" i="3"/>
  <c r="Q177" i="3"/>
  <c r="D174" i="3"/>
  <c r="F187" i="3"/>
  <c r="N191" i="3"/>
  <c r="L177" i="3"/>
  <c r="F177" i="3"/>
  <c r="I177" i="3"/>
  <c r="K177" i="3"/>
  <c r="F174" i="3"/>
  <c r="Q172" i="3"/>
  <c r="D191" i="3"/>
  <c r="G191" i="3"/>
  <c r="G172" i="3"/>
  <c r="I191" i="3"/>
  <c r="Q174" i="3"/>
  <c r="G177" i="3"/>
  <c r="H177" i="3"/>
  <c r="E191" i="3"/>
  <c r="P9" i="3"/>
  <c r="C185" i="3"/>
  <c r="D185" i="3" s="1"/>
  <c r="N185" i="3" s="1"/>
  <c r="Q185" i="3" s="1"/>
  <c r="F9" i="3" s="1"/>
  <c r="H9" i="3" s="1"/>
  <c r="B185" i="3"/>
  <c r="D169" i="3"/>
  <c r="N169" i="3" s="1"/>
  <c r="Q169" i="3" s="1"/>
  <c r="Q9" i="3" s="1"/>
  <c r="R9" i="3" s="1"/>
  <c r="M8" i="3"/>
  <c r="N8" i="3"/>
  <c r="N168" i="3"/>
  <c r="Q168" i="3" s="1"/>
  <c r="Q8" i="3" s="1"/>
  <c r="O8" i="3"/>
  <c r="F190" i="3"/>
  <c r="E190" i="3"/>
  <c r="I190" i="3"/>
  <c r="E186" i="3"/>
  <c r="N170" i="3"/>
  <c r="G188" i="3"/>
  <c r="D184" i="3"/>
  <c r="N184" i="3" s="1"/>
  <c r="Q184" i="3" s="1"/>
  <c r="F8" i="3" s="1"/>
  <c r="H8" i="3" s="1"/>
  <c r="Q186" i="3"/>
  <c r="D188" i="3"/>
  <c r="G190" i="3"/>
  <c r="N190" i="3"/>
  <c r="D186" i="3"/>
  <c r="Q170" i="3"/>
  <c r="E170" i="3"/>
  <c r="D18" i="3" l="1"/>
  <c r="R8" i="3"/>
  <c r="P18" i="3" s="1"/>
</calcChain>
</file>

<file path=xl/sharedStrings.xml><?xml version="1.0" encoding="utf-8"?>
<sst xmlns="http://schemas.openxmlformats.org/spreadsheetml/2006/main" count="2756" uniqueCount="835">
  <si>
    <t>N°ONU</t>
  </si>
  <si>
    <t>Classe</t>
  </si>
  <si>
    <t>Etiquette</t>
  </si>
  <si>
    <t>II</t>
  </si>
  <si>
    <t>III</t>
  </si>
  <si>
    <t>Hydroxyde de sodium en solution</t>
  </si>
  <si>
    <t>pH</t>
  </si>
  <si>
    <t>5.1</t>
  </si>
  <si>
    <t>Polluant marin</t>
  </si>
  <si>
    <t>Dispositions spéciales</t>
  </si>
  <si>
    <t>GE</t>
  </si>
  <si>
    <t>Code danger</t>
  </si>
  <si>
    <t>8+3</t>
  </si>
  <si>
    <t>Hydroxyde de potassium en solution </t>
  </si>
  <si>
    <t>A distance des locaux d'habitation</t>
  </si>
  <si>
    <t>6.1</t>
  </si>
  <si>
    <t>Liquide organique toxique, N.S.A (glutaral)</t>
  </si>
  <si>
    <t>Hydroxyde de  sodium en solution</t>
  </si>
  <si>
    <t>non</t>
  </si>
  <si>
    <t>Séparation</t>
  </si>
  <si>
    <t>/</t>
  </si>
  <si>
    <t>Séparé des acides</t>
  </si>
  <si>
    <t>5.1 + 8</t>
  </si>
  <si>
    <t>Aéronef passager et cargo</t>
  </si>
  <si>
    <t>maritime</t>
  </si>
  <si>
    <t>aérien</t>
  </si>
  <si>
    <t>A3</t>
  </si>
  <si>
    <t>Acide phosphorique en solution</t>
  </si>
  <si>
    <t>5.2</t>
  </si>
  <si>
    <t>séparés des acides et des alcalis</t>
  </si>
  <si>
    <t xml:space="preserve">Acide chlorhydrique </t>
  </si>
  <si>
    <t>Acide trichloroisocyanurique sec</t>
  </si>
  <si>
    <t>acide</t>
  </si>
  <si>
    <t>base</t>
  </si>
  <si>
    <t>valeur</t>
  </si>
  <si>
    <t>Séparé des acides. A distance des locaux d'habitation</t>
  </si>
  <si>
    <t>Si polluant marin grave quantitée limitée modifiée par 500mg ou 500ml</t>
  </si>
  <si>
    <t xml:space="preserve">acide </t>
  </si>
  <si>
    <t>7,8 à 8,6</t>
  </si>
  <si>
    <t>neutre</t>
  </si>
  <si>
    <t>6 à 7</t>
  </si>
  <si>
    <t>13 à 13,5</t>
  </si>
  <si>
    <t>oui</t>
  </si>
  <si>
    <t>7,3 à 7,9</t>
  </si>
  <si>
    <t>Groupe de séparation</t>
  </si>
  <si>
    <t>Les risques subsidiaires, et , s'il y a lieu, la température de régulation et la température critique, ainsi que les numéros des rubriques génériques pour chaucune des préparations de peroxydes organiques déjà affectées sont indiquées</t>
  </si>
  <si>
    <t>Si les propriétés chimiques ou physiques d'une matière relevant de la présente description sont telles que cette matière, soumise à des épreuves, ne répond pas aux critères de définition établis pour la classe ou la division indiquée dans la colonne 3 ou pour toute autre classe ou division, cette matière n'est pas soumise aux dispositions du présnet code, sauf dans le cas de polluants marins auxquels les dispositions de 2.10.3 s'appliquent.</t>
  </si>
  <si>
    <t>CHLORURE DE ZINC EN SOLUTION </t>
  </si>
  <si>
    <t>7 / 9</t>
  </si>
  <si>
    <t>Nom du produit</t>
  </si>
  <si>
    <t>N°UN</t>
  </si>
  <si>
    <t>classe</t>
  </si>
  <si>
    <t>A / B</t>
  </si>
  <si>
    <t>RESULTATS</t>
  </si>
  <si>
    <t>Résultat</t>
  </si>
  <si>
    <t xml:space="preserve"> /</t>
  </si>
  <si>
    <t>GROUPES DEFENDUS</t>
  </si>
  <si>
    <t>Désignation transport</t>
  </si>
  <si>
    <t>Nom</t>
  </si>
  <si>
    <t>code</t>
  </si>
  <si>
    <t>Intitulé</t>
  </si>
  <si>
    <t>groupe de séparation :</t>
  </si>
  <si>
    <t>Test groupe de séparation</t>
  </si>
  <si>
    <t>Test base</t>
  </si>
  <si>
    <t>Test classe</t>
  </si>
  <si>
    <t>Date :</t>
  </si>
  <si>
    <t>Client :</t>
  </si>
  <si>
    <t>Destination :</t>
  </si>
  <si>
    <t>Provenance :</t>
  </si>
  <si>
    <t>Acide</t>
  </si>
  <si>
    <t>Base</t>
  </si>
  <si>
    <t>8 à 8,8</t>
  </si>
  <si>
    <t>EXPEDITION MARITIME DE PRODUITS</t>
  </si>
  <si>
    <t>Hypochlorite en solution</t>
  </si>
  <si>
    <t>test 1</t>
  </si>
  <si>
    <t>test 2</t>
  </si>
  <si>
    <t>test 3</t>
  </si>
  <si>
    <t>test 4</t>
  </si>
  <si>
    <t>test 5</t>
  </si>
  <si>
    <t>test 6</t>
  </si>
  <si>
    <t>test 7</t>
  </si>
  <si>
    <t>test 8</t>
  </si>
  <si>
    <t>test 9</t>
  </si>
  <si>
    <t>test = non</t>
  </si>
  <si>
    <t>résultat</t>
  </si>
  <si>
    <t xml:space="preserve">LIQ. ALCALIMETRIQ.N/25 </t>
  </si>
  <si>
    <t>NITRATE MERCURIQ.N/100</t>
  </si>
  <si>
    <t>Composé liquide de mercure, NSA (Nitrate mercurique)</t>
  </si>
  <si>
    <t>MATIERE DANGEREUSE DU POINT DE VUE DE L'ENVIRONNEMENT, LIQUIDE, N.S.A.</t>
  </si>
  <si>
    <t>Chlorite en solution</t>
  </si>
  <si>
    <t>Acide chlorhydrique</t>
  </si>
  <si>
    <t>2.1</t>
  </si>
  <si>
    <t>AEROSOLS</t>
  </si>
  <si>
    <t>Séparé des acides. Loin des sels ammonium</t>
  </si>
  <si>
    <t>PERMO REF D3</t>
  </si>
  <si>
    <t>PERMO CLIM XL</t>
  </si>
  <si>
    <t>43 / 66</t>
  </si>
  <si>
    <t>5kg</t>
  </si>
  <si>
    <t>25kg</t>
  </si>
  <si>
    <t>DECAPANT TANGIT</t>
  </si>
  <si>
    <t>MATIERE DANGEREUSE DU POINT DE VUE DE L'ENVIRONNEMENT, LIQUIDE, N.S.A. (Dimethyldithiocarbamate de sodium)</t>
  </si>
  <si>
    <t>PERMO REF TS</t>
  </si>
  <si>
    <t>PERMO CLIM 3L</t>
  </si>
  <si>
    <t>PERMO REF CUPRIC</t>
  </si>
  <si>
    <t>1 à 4</t>
  </si>
  <si>
    <t>223 / 274</t>
  </si>
  <si>
    <t>223/274</t>
  </si>
  <si>
    <r>
      <t xml:space="preserve">Ajouter le nom technique de la matière </t>
    </r>
    <r>
      <rPr>
        <sz val="10"/>
        <color indexed="40"/>
        <rFont val="Arial"/>
        <family val="2"/>
      </rPr>
      <t>dans la désignation officielle de transport.</t>
    </r>
  </si>
  <si>
    <t xml:space="preserve"> </t>
  </si>
  <si>
    <t>FS</t>
  </si>
  <si>
    <t>F-E, S-D</t>
  </si>
  <si>
    <t>F-E, S-E</t>
  </si>
  <si>
    <t>F-A, S-B</t>
  </si>
  <si>
    <t>F-D, S-U</t>
  </si>
  <si>
    <t>F-A, S-A</t>
  </si>
  <si>
    <t>F-A, S-Q</t>
  </si>
  <si>
    <t>F-E, S-C</t>
  </si>
  <si>
    <t>F-H, S-Q</t>
  </si>
  <si>
    <t>F-A, S-F</t>
  </si>
  <si>
    <t>F-J, S-R</t>
  </si>
  <si>
    <t>Code tunnel</t>
  </si>
  <si>
    <t>Acide sulfurique contenant plus de 51% d'acide</t>
  </si>
  <si>
    <t>(E)</t>
  </si>
  <si>
    <t>1L</t>
  </si>
  <si>
    <t>30L</t>
  </si>
  <si>
    <t>CHLORURE DE CALCIUM 35%</t>
  </si>
  <si>
    <t>4.1</t>
  </si>
  <si>
    <t>PERMO T2235</t>
  </si>
  <si>
    <t>PERMO SANIT AT</t>
  </si>
  <si>
    <t>PERMO SET DP4</t>
  </si>
  <si>
    <t>PERMO TOUR AZ</t>
  </si>
  <si>
    <t>PERMO TOUR S</t>
  </si>
  <si>
    <t>PERMO TRIAMINE</t>
  </si>
  <si>
    <t>PERMO VAP TRIA</t>
  </si>
  <si>
    <t>PERMOVAPECO</t>
  </si>
  <si>
    <t>PROFLO CAL</t>
  </si>
  <si>
    <t>PROFLO HC 32</t>
  </si>
  <si>
    <t>PROFLO HYPO 48</t>
  </si>
  <si>
    <t>PROFLO PAC</t>
  </si>
  <si>
    <t>PROFLO STAB</t>
  </si>
  <si>
    <t>PERMO REF SN2</t>
  </si>
  <si>
    <t>PERMO REF SN3</t>
  </si>
  <si>
    <t>PERMO REDOX</t>
  </si>
  <si>
    <t>PERMO PRO TPA</t>
  </si>
  <si>
    <t>PERMO PRO NET</t>
  </si>
  <si>
    <t>PERMO PRO DSB</t>
  </si>
  <si>
    <t>PERMO PRO BIO 2D</t>
  </si>
  <si>
    <t>PERMO PRO APN</t>
  </si>
  <si>
    <t xml:space="preserve">PERMO PRO AP </t>
  </si>
  <si>
    <t>PERMO PRO AC</t>
  </si>
  <si>
    <t>PERMO PASSIV</t>
  </si>
  <si>
    <t>PERMO PAK</t>
  </si>
  <si>
    <t>PERMO PAD NS</t>
  </si>
  <si>
    <t>PERMO NEUTRAL</t>
  </si>
  <si>
    <t>PERMO HV1</t>
  </si>
  <si>
    <t>PERMO FILM 105</t>
  </si>
  <si>
    <t>PERMO DIAPHOS 3</t>
  </si>
  <si>
    <t>PERMO D0443</t>
  </si>
  <si>
    <t>PERMO CUPRIC N</t>
  </si>
  <si>
    <t>PERMO CLIMA S</t>
  </si>
  <si>
    <t>PERMO CF 3L</t>
  </si>
  <si>
    <t>PERMO CF 10L</t>
  </si>
  <si>
    <t>PERMO CENTRAL S</t>
  </si>
  <si>
    <t>PERMO CAL</t>
  </si>
  <si>
    <t>PERMO BROM L</t>
  </si>
  <si>
    <t>PERMO BIOXYDE 2</t>
  </si>
  <si>
    <t>PERMO BIOXY</t>
  </si>
  <si>
    <t>PERMO BIOVAP</t>
  </si>
  <si>
    <t>PERMO BIOTECH</t>
  </si>
  <si>
    <t>PERMO BE02</t>
  </si>
  <si>
    <t>PERMO BACTAL</t>
  </si>
  <si>
    <t>PERMO B5500</t>
  </si>
  <si>
    <t>PERMO B400</t>
  </si>
  <si>
    <t>PERMO ALG S</t>
  </si>
  <si>
    <t>PERMO ALG AE</t>
  </si>
  <si>
    <t>PERMO ALCA</t>
  </si>
  <si>
    <t>PEINTURE2</t>
  </si>
  <si>
    <t>PEINTURE</t>
  </si>
  <si>
    <t>OXY ANIOLYSE</t>
  </si>
  <si>
    <t>LESSIVE DE SOUDE 30,5%</t>
  </si>
  <si>
    <t>HYPOCHLORITE DE CALCIUM</t>
  </si>
  <si>
    <t>DIALOX</t>
  </si>
  <si>
    <t>CHLORITE DE SODIUM CONCENTRE</t>
  </si>
  <si>
    <t>ACIDE SULFURIQUE 96%</t>
  </si>
  <si>
    <t>ACIDE CHLORHYDRIQUE CONCENTRE</t>
  </si>
  <si>
    <t>ACIDE SULFURIQUE 37%</t>
  </si>
  <si>
    <t>PERMO VAP-AL</t>
  </si>
  <si>
    <t>PERMO CURA APN</t>
  </si>
  <si>
    <t>CHARBON ACTIF</t>
  </si>
  <si>
    <t>OXY ANIOS 5</t>
  </si>
  <si>
    <t>(D/E)</t>
  </si>
  <si>
    <t>5L</t>
  </si>
  <si>
    <t>60L</t>
  </si>
  <si>
    <t>OK</t>
  </si>
  <si>
    <t>Cargo seulement</t>
  </si>
  <si>
    <t>Pas fait</t>
  </si>
  <si>
    <t>PERMO CHLORA SANIT</t>
  </si>
  <si>
    <t>&gt; 11,5</t>
  </si>
  <si>
    <t>&gt; 12</t>
  </si>
  <si>
    <t>&gt; 13</t>
  </si>
  <si>
    <t>Groupe / classe</t>
  </si>
  <si>
    <t>5 kg</t>
  </si>
  <si>
    <t>25 kg</t>
  </si>
  <si>
    <t>A137</t>
  </si>
  <si>
    <t>220L</t>
  </si>
  <si>
    <t>314
322</t>
  </si>
  <si>
    <r>
      <t>274/</t>
    </r>
    <r>
      <rPr>
        <sz val="10"/>
        <color indexed="40"/>
        <rFont val="Arial"/>
        <family val="2"/>
      </rPr>
      <t>335</t>
    </r>
  </si>
  <si>
    <t>A97
A158</t>
  </si>
  <si>
    <t>450L</t>
  </si>
  <si>
    <t>A96</t>
  </si>
  <si>
    <t>Liquide inorganique corrosif, acide, N.S.A (acide phosphorique)</t>
  </si>
  <si>
    <t>Liquide inorganique corrosif, acide, N.S.A (Sulfate d'hydroxychlorure d'aluminium)</t>
  </si>
  <si>
    <t xml:space="preserve">Liquide organique, corrosif, acide, N.S.A. (2,2-Dibromo-3-nitrilopropionamide)
</t>
  </si>
  <si>
    <t xml:space="preserve">Liquide organique, corrosif, acide, N.S.A. (2,2-Dibromo-2-cyanoacétamide)
</t>
  </si>
  <si>
    <t>Liquide inorganique, corrosif, basique, N.S.A. (hydroxyde de sodium, chlorure de brome).</t>
  </si>
  <si>
    <t>Liquide inorganique, corrosif, basique, N.S.A. (Hydroxyde de potassium)</t>
  </si>
  <si>
    <t>Liquide inorganique, corrosif, basique, N.S.A. (Hydroxyde de potassium) </t>
  </si>
  <si>
    <t>Liquide inorganique, corrosif, basique, N.S.A. (Tripotassium phosphate) </t>
  </si>
  <si>
    <t>Liquide inorganique, corrosif, basique, N.S.A. (tripotassium phosphate)</t>
  </si>
  <si>
    <t>Liquide inorganique, corrosif, basique, N.S.A. (Hydroxyde de sodium)</t>
  </si>
  <si>
    <t>Liquide organique, corrosif, basique, N.S.A. (alkylamines)</t>
  </si>
  <si>
    <t xml:space="preserve">Liquide organique, corrosif, basique, N.S.A. (chlorure d'alkyl dimethyl benzyl ammonium) </t>
  </si>
  <si>
    <t>PH bizarre</t>
  </si>
  <si>
    <t>PERMO FLUID A</t>
  </si>
  <si>
    <t xml:space="preserve">Liquide inorganique toxique, N.S.A. ( nitrite de sodium )
</t>
  </si>
  <si>
    <t>Peroxyde d'hydrogène et acide peroxyacétique en mélange (avec acide(s), eau et au plus 5% d'acide peroxyacétique) stabilisé</t>
  </si>
  <si>
    <t>Liquide corrosif N.S.A. (hydroxyde de sodium 2 amino éthanol)</t>
  </si>
  <si>
    <t>LIQUIDE ALCALIN CAUSTIQUE, N.S.A. (hypochlorite de sodium, Hydroxyde de sodium)</t>
  </si>
  <si>
    <t>Hydrogénosulfites en solution aqueuse, N.S.A. (hydrogénosulfite de sodium)</t>
  </si>
  <si>
    <t>LIQUIDE ALCALIN CAUSTIQUE, N.S.A. (hypochlorite de sodium , Hydroxyde de sodium)</t>
  </si>
  <si>
    <r>
      <rPr>
        <sz val="10"/>
        <color indexed="40"/>
        <rFont val="Arial"/>
        <family val="2"/>
      </rPr>
      <t>A</t>
    </r>
    <r>
      <rPr>
        <sz val="10"/>
        <rFont val="Arial"/>
        <family val="2"/>
      </rPr>
      <t xml:space="preserve">mines liquides corrosives, inflammables, N.S.A. </t>
    </r>
    <r>
      <rPr>
        <sz val="10"/>
        <color indexed="40"/>
        <rFont val="Arial"/>
        <family val="2"/>
      </rPr>
      <t xml:space="preserve">ou polyamines liquides corrosives, inflammables, N.S.A. </t>
    </r>
    <r>
      <rPr>
        <sz val="10"/>
        <rFont val="Arial"/>
        <family val="2"/>
      </rPr>
      <t>(alkylamines)</t>
    </r>
  </si>
  <si>
    <t>NR</t>
  </si>
  <si>
    <t>Liquide organique, corrosif, acide, N.S.A. (Acide étidronique, Acide phosphorique) </t>
  </si>
  <si>
    <t>Liquide organique, corrosif, acide, N.S.A. (5-chloro-2-méthyl-2H-isothiazole-3-one) </t>
  </si>
  <si>
    <t>(D)</t>
  </si>
  <si>
    <r>
      <t xml:space="preserve">PEROXYDE ORGANIQUE DE TYPE </t>
    </r>
    <r>
      <rPr>
        <sz val="10"/>
        <color indexed="40"/>
        <rFont val="Arial"/>
        <family val="2"/>
      </rPr>
      <t>F</t>
    </r>
    <r>
      <rPr>
        <sz val="10"/>
        <rFont val="Arial"/>
        <family val="2"/>
      </rPr>
      <t>, LIQUIDE (peroxyde d'hydrogène)</t>
    </r>
  </si>
  <si>
    <r>
      <t xml:space="preserve">122
274
</t>
    </r>
    <r>
      <rPr>
        <sz val="10"/>
        <color indexed="40"/>
        <rFont val="Arial"/>
        <family val="2"/>
      </rPr>
      <t>323</t>
    </r>
  </si>
  <si>
    <t>A20
A150</t>
  </si>
  <si>
    <t>10L</t>
  </si>
  <si>
    <t>25L</t>
  </si>
  <si>
    <t>PERMO CURA N30</t>
  </si>
  <si>
    <t>CHLORURE DE FER III EN SOLUTION</t>
  </si>
  <si>
    <t>12,0 à 13,0</t>
  </si>
  <si>
    <r>
      <t xml:space="preserve">12 </t>
    </r>
    <r>
      <rPr>
        <sz val="10"/>
        <color indexed="40"/>
        <rFont val="Arial"/>
        <family val="2"/>
      </rPr>
      <t>à 12,6</t>
    </r>
  </si>
  <si>
    <t xml:space="preserve"> 7 à 11</t>
  </si>
  <si>
    <t>3.5 à 4.5</t>
  </si>
  <si>
    <t>9,5 à 10,5</t>
  </si>
  <si>
    <t>2,0 à 5,0</t>
  </si>
  <si>
    <t>12,4 à 13,7</t>
  </si>
  <si>
    <t>3,3 à 3,7</t>
  </si>
  <si>
    <r>
      <rPr>
        <sz val="10"/>
        <color indexed="40"/>
        <rFont val="Arial"/>
        <family val="2"/>
      </rPr>
      <t xml:space="preserve">&gt; </t>
    </r>
    <r>
      <rPr>
        <sz val="10"/>
        <rFont val="Arial"/>
        <family val="2"/>
      </rPr>
      <t>13</t>
    </r>
  </si>
  <si>
    <t xml:space="preserve">2,8 à 3,2 </t>
  </si>
  <si>
    <t>12,5 à 13,5</t>
  </si>
  <si>
    <t>11.6 à 12</t>
  </si>
  <si>
    <t>8,2 à 8,6</t>
  </si>
  <si>
    <t>12.4 à 13</t>
  </si>
  <si>
    <t>9,5 à 10,8</t>
  </si>
  <si>
    <t>0,5 à 1</t>
  </si>
  <si>
    <r>
      <t>0.</t>
    </r>
    <r>
      <rPr>
        <sz val="10"/>
        <color indexed="40"/>
        <rFont val="Arial"/>
        <family val="2"/>
      </rPr>
      <t>5</t>
    </r>
    <r>
      <rPr>
        <sz val="10"/>
        <rFont val="Arial"/>
        <family val="2"/>
      </rPr>
      <t xml:space="preserve"> à 1</t>
    </r>
  </si>
  <si>
    <t>&lt; 2</t>
  </si>
  <si>
    <t>&lt; 1</t>
  </si>
  <si>
    <t xml:space="preserve"> &lt; 1</t>
  </si>
  <si>
    <t>&lt; 4</t>
  </si>
  <si>
    <t>8,5</t>
  </si>
  <si>
    <t>PERMO VAP OXY</t>
  </si>
  <si>
    <t>PERMO CAL CS</t>
  </si>
  <si>
    <t>PERMO CURA D3</t>
  </si>
  <si>
    <t>PERMO REF ADS</t>
  </si>
  <si>
    <t>PERMO CURA 2D</t>
  </si>
  <si>
    <t>PERMO CURA SB</t>
  </si>
  <si>
    <t>PERMO CURA TPA</t>
  </si>
  <si>
    <t>PERMO VAP RX</t>
  </si>
  <si>
    <t>PERMO REF S2</t>
  </si>
  <si>
    <t>PERMO REF T31</t>
  </si>
  <si>
    <t>PERMO VAP EKO</t>
  </si>
  <si>
    <t>A145
A167</t>
  </si>
  <si>
    <t>75kg</t>
  </si>
  <si>
    <t>150kg</t>
  </si>
  <si>
    <t>?</t>
  </si>
  <si>
    <t>A72</t>
  </si>
  <si>
    <t>ADHESIFS contenant un liquide inflammable (pression de vapeur à 50°C inférieure ou égale à 110kPa)</t>
  </si>
  <si>
    <t>CETONES LIQUIDES, N.S.A. (Pression de vapeur à 50°C inférieure ou égale à 110kPa) (Acétone,Méthyléthylcétone)</t>
  </si>
  <si>
    <t>Hypochlorite de calcium hydraté ou  hypochlorite de calcium en mélange hydraté (avec au moins 5,5% mais au plus 16% d'eau)</t>
  </si>
  <si>
    <t>10,5 à 11,5</t>
  </si>
  <si>
    <t>63/190/277/327/344/959</t>
  </si>
  <si>
    <t>Séparé des acides, loin des habitations et des sources de chaleur</t>
  </si>
  <si>
    <t>274/335</t>
  </si>
  <si>
    <t>PERMO REF MX</t>
  </si>
  <si>
    <t>PERMO SEKES</t>
  </si>
  <si>
    <t>PROFLO TRI-T</t>
  </si>
  <si>
    <t>PROFLO ALG</t>
  </si>
  <si>
    <t>MATIERE DANGEREUSE DU POINT DE VUE DE L'ENVIRONNEMENT, LIQUIDE, N.S.A. (chlorure d'ammonium quaternaire polymérisé)</t>
  </si>
  <si>
    <t>BWT SH-7009</t>
  </si>
  <si>
    <t>Liquide corrosif N.S.A. (CMI / MI)</t>
  </si>
  <si>
    <t>PERMO R6300B</t>
  </si>
  <si>
    <t>Liquide corrosif N.S.A. (hydroxyde de sodium)</t>
  </si>
  <si>
    <t>Liquide corrosif N.S.A. (hydroxyde de sodium, 2 amino éthanol)</t>
  </si>
  <si>
    <t>BWT CP-4001</t>
  </si>
  <si>
    <t>Liquide inorganique, corrosif, basique, N.S.A. (Orthophosphate de tripotassium).</t>
  </si>
  <si>
    <t>&gt;12</t>
  </si>
  <si>
    <t>PERMO VAP-AT</t>
  </si>
  <si>
    <t>PERMO VAP-L</t>
  </si>
  <si>
    <t>PERMO BE-AE</t>
  </si>
  <si>
    <t>PERMO BE-AL</t>
  </si>
  <si>
    <t>PERMO BE-AS</t>
  </si>
  <si>
    <t>PERMO BE-GL</t>
  </si>
  <si>
    <t>PERMO BE-NET</t>
  </si>
  <si>
    <t>PERMO BE-RL</t>
  </si>
  <si>
    <t>PERMO BE-SANIT</t>
  </si>
  <si>
    <t>BWT SH-7003</t>
  </si>
  <si>
    <t>BWT SH-1016</t>
  </si>
  <si>
    <t>BWT DW-3002</t>
  </si>
  <si>
    <t>BWT CS-3008</t>
  </si>
  <si>
    <t>BWT CS-3001</t>
  </si>
  <si>
    <t>BWT CW BIO-A2</t>
  </si>
  <si>
    <t>BWT CS-3007</t>
  </si>
  <si>
    <t>BWT CS-3005</t>
  </si>
  <si>
    <t>Liquide organique, corrosif, acide, N.S.A. (Glutaral)</t>
  </si>
  <si>
    <t>BWT CS-3012</t>
  </si>
  <si>
    <t>BWT CS-3002</t>
  </si>
  <si>
    <t>BWT CS-3015</t>
  </si>
  <si>
    <t>BWT SH-1005</t>
  </si>
  <si>
    <t>BWT CC-1002</t>
  </si>
  <si>
    <t>BWT CC-1001</t>
  </si>
  <si>
    <t>BWT CS-4001</t>
  </si>
  <si>
    <t>BWT CP-5007</t>
  </si>
  <si>
    <t>BWT CP-5001</t>
  </si>
  <si>
    <t>BWT CP-5004</t>
  </si>
  <si>
    <t>BWT CS-2002</t>
  </si>
  <si>
    <t>BWT CP-6001</t>
  </si>
  <si>
    <t>BWT CS-2003</t>
  </si>
  <si>
    <t>BWT DW-1001</t>
  </si>
  <si>
    <t>BWT SH-1004</t>
  </si>
  <si>
    <t>BWT CS-1005</t>
  </si>
  <si>
    <t>BWT CS-4002</t>
  </si>
  <si>
    <t>BWT CS-1007</t>
  </si>
  <si>
    <t>BWT CS-1003</t>
  </si>
  <si>
    <t>BWT CS-1006</t>
  </si>
  <si>
    <t>BWT CS-1001</t>
  </si>
  <si>
    <t>BWT CS-1002</t>
  </si>
  <si>
    <t>BWT CC-1003</t>
  </si>
  <si>
    <t>BWT SH-2002</t>
  </si>
  <si>
    <t>BWT SH-1002</t>
  </si>
  <si>
    <t>BWT SH-1018</t>
  </si>
  <si>
    <t>BWT SH-2007</t>
  </si>
  <si>
    <t>BWT SH-7001</t>
  </si>
  <si>
    <t>BWT SH-2001</t>
  </si>
  <si>
    <t>BWT SH-1010</t>
  </si>
  <si>
    <t>BWT SH-1001</t>
  </si>
  <si>
    <t>HYPOCHLORITE DE SODIUM 47/50</t>
  </si>
  <si>
    <t>BWT CS-3004</t>
  </si>
  <si>
    <t>&gt;11</t>
  </si>
  <si>
    <t>BWT SH-1009</t>
  </si>
  <si>
    <t>BWT SH-2008</t>
  </si>
  <si>
    <t>BIOXYDE 1 ACIDE</t>
  </si>
  <si>
    <t>BIOXYDE 2 CHLORITE</t>
  </si>
  <si>
    <t>AQUASIL D</t>
  </si>
  <si>
    <t>ADR</t>
  </si>
  <si>
    <t>IATA</t>
  </si>
  <si>
    <t>IMDG</t>
  </si>
  <si>
    <t>A803</t>
  </si>
  <si>
    <t>Inst Emballage
(K)</t>
  </si>
  <si>
    <t>Q max
(L)</t>
  </si>
  <si>
    <t>Inst Emballage (I)</t>
  </si>
  <si>
    <t>IMDG VOL 2</t>
  </si>
  <si>
    <t>maritime
(6)</t>
  </si>
  <si>
    <t>FS
(15)</t>
  </si>
  <si>
    <t>Arimage et Séparation
(16)</t>
  </si>
  <si>
    <t>Code danger
(20)</t>
  </si>
  <si>
    <t>Code tunnel
(15)</t>
  </si>
  <si>
    <t>Etiquette
(5)</t>
  </si>
  <si>
    <t>GE
(4)</t>
  </si>
  <si>
    <t>Classe
(3a)</t>
  </si>
  <si>
    <t>N°ONU
(1)</t>
  </si>
  <si>
    <t>Désignation transport
(2) + substance FDS</t>
  </si>
  <si>
    <t>aérien
(M)</t>
  </si>
  <si>
    <t>Q max
(J)</t>
  </si>
  <si>
    <t>Polluant marin
(4)</t>
  </si>
  <si>
    <t>Groupe de séparation
(page 7)</t>
  </si>
  <si>
    <t>Catégorie B</t>
  </si>
  <si>
    <t>BIOX ACIDE STANDARD</t>
  </si>
  <si>
    <t>Catégorie C</t>
  </si>
  <si>
    <t>Commentaires</t>
  </si>
  <si>
    <t>NA</t>
  </si>
  <si>
    <t>FDS fournisseur</t>
  </si>
  <si>
    <r>
      <t>PEINTURES</t>
    </r>
    <r>
      <rPr>
        <sz val="10"/>
        <color indexed="62"/>
        <rFont val="Arial"/>
        <family val="2"/>
      </rPr>
      <t xml:space="preserve"> </t>
    </r>
  </si>
  <si>
    <r>
      <rPr>
        <sz val="10"/>
        <color indexed="62"/>
        <rFont val="Arial"/>
        <family val="2"/>
      </rPr>
      <t>Catégorie B.</t>
    </r>
    <r>
      <rPr>
        <sz val="10"/>
        <rFont val="Arial"/>
        <family val="2"/>
      </rPr>
      <t xml:space="preserve"> A distance des locaux d'habitation</t>
    </r>
  </si>
  <si>
    <t>Catégorie A</t>
  </si>
  <si>
    <t>reste en stock B77</t>
  </si>
  <si>
    <t>reste en stock EM1</t>
  </si>
  <si>
    <r>
      <rPr>
        <sz val="10"/>
        <color indexed="62"/>
        <rFont val="Arial"/>
        <family val="2"/>
      </rPr>
      <t>Catégorie A. "</t>
    </r>
    <r>
      <rPr>
        <sz val="10"/>
        <rFont val="Arial"/>
        <family val="2"/>
      </rPr>
      <t>Séparé des</t>
    </r>
    <r>
      <rPr>
        <sz val="10"/>
        <color indexed="62"/>
        <rFont val="Arial"/>
        <family val="2"/>
      </rPr>
      <t xml:space="preserve">" </t>
    </r>
    <r>
      <rPr>
        <sz val="10"/>
        <rFont val="Arial"/>
        <family val="2"/>
      </rPr>
      <t>acides</t>
    </r>
  </si>
  <si>
    <t>Catégorie C. Pour les fûts en acier, catégorie B.</t>
  </si>
  <si>
    <r>
      <t>Loin des</t>
    </r>
    <r>
      <rPr>
        <sz val="10"/>
        <rFont val="Arial"/>
        <family val="2"/>
      </rPr>
      <t xml:space="preserve"> acides. Séparation des matières comme pour la classe 5.1 mais "loin des" classes 4.1 5.1 et 7.</t>
    </r>
  </si>
  <si>
    <t>NON</t>
  </si>
  <si>
    <t>LIQUIDE ORGANIQUE CORROSIF ACIDE NSA (Melange de CMI/MI)</t>
  </si>
  <si>
    <r>
      <rPr>
        <sz val="10"/>
        <color indexed="62"/>
        <rFont val="Arial"/>
        <family val="2"/>
      </rPr>
      <t>Catégorie B.</t>
    </r>
    <r>
      <rPr>
        <sz val="10"/>
        <rFont val="Arial"/>
        <family val="2"/>
      </rPr>
      <t xml:space="preserve"> A distance des locaux d'habitation</t>
    </r>
  </si>
  <si>
    <t>absent du fichier xls "matières dangereuses-listing_document de transport" et sur movex, mais FDS active</t>
  </si>
  <si>
    <r>
      <rPr>
        <sz val="10"/>
        <color indexed="62"/>
        <rFont val="Arial"/>
        <family val="2"/>
      </rPr>
      <t>Catégorie B.</t>
    </r>
    <r>
      <rPr>
        <sz val="10"/>
        <rFont val="Arial"/>
        <family val="2"/>
      </rPr>
      <t xml:space="preserve">  A distance des locaux d'habitation. </t>
    </r>
    <r>
      <rPr>
        <sz val="10"/>
        <color indexed="62"/>
        <rFont val="Arial"/>
        <family val="2"/>
      </rPr>
      <t>"</t>
    </r>
    <r>
      <rPr>
        <sz val="10"/>
        <rFont val="Arial"/>
        <family val="2"/>
      </rPr>
      <t>Séparé des</t>
    </r>
    <r>
      <rPr>
        <sz val="10"/>
        <color indexed="62"/>
        <rFont val="Arial"/>
        <family val="2"/>
      </rPr>
      <t>"</t>
    </r>
    <r>
      <rPr>
        <sz val="10"/>
        <rFont val="Arial"/>
        <family val="2"/>
      </rPr>
      <t xml:space="preserve"> acides.</t>
    </r>
  </si>
  <si>
    <t>8,1</t>
  </si>
  <si>
    <t xml:space="preserve">oui </t>
  </si>
  <si>
    <t>A97,
A158</t>
  </si>
  <si>
    <t>A3, A803</t>
  </si>
  <si>
    <t>remplacé</t>
  </si>
  <si>
    <t>Catégorie A. "Séparé des" acides</t>
  </si>
  <si>
    <t>Catégorie B. "Loin des" acides. Séparation des matières comme pour la classe 5.1 mais "loin des" classes 4.1 5.1 et 7.</t>
  </si>
  <si>
    <t>Catégorie A. A distance des locaux d'habitation. "Séparé des" acides.</t>
  </si>
  <si>
    <t>Catégorie B. A distance des locaux d'habitation</t>
  </si>
  <si>
    <t>Catégorie B.  A distance des locaux d'habitation. "Séparé des" acides.</t>
  </si>
  <si>
    <t xml:space="preserve">Liquide organique, corrosif, acide, N.S.A. (Melange de CMI/MI)
</t>
  </si>
  <si>
    <t>Catégorie A. A distance des locaux d'habitation</t>
  </si>
  <si>
    <t>Catégorie B. "Loin des" acides</t>
  </si>
  <si>
    <t>6,1+8</t>
  </si>
  <si>
    <t>Catégorie D. Protéger de la chaleur rayonnate. "Séparés des" permanganates et de la classe 4.1 Voir 7.2.1.13.1.2.</t>
  </si>
  <si>
    <t>Liquide inorganique, corrosif, basique, N.S.A. (Hypochlorite de sodium, solution...% Chlore actif, hydroxyde de sodium).</t>
  </si>
  <si>
    <t>COLLE PVC-C TANGIT</t>
  </si>
  <si>
    <t>Catégorie D. Les engins de transport doivent être protégés de l'action direct des rayons du soleil et arrimés loin des sources de chaleur. Les colis contenus dans des engins de transport doivent être arrimés de manière à permettre une circulation d'air suffisante dans l'ensemble de la cargaison."Séparé des" composés de l'ammonium (2), des acides (1), des cyanures (6), des peroxydes d'hydrogène (16) et des matières organiques liquides (1 - 10 et 18).</t>
  </si>
  <si>
    <t>BWT CM 114</t>
  </si>
  <si>
    <t>Liquide inorganique corrosif, acide, N.S.A (Chlorure d'aluminium basique)</t>
  </si>
  <si>
    <t>Liquide inorganique, corrosif, basique, N.S.A. (orthophosphate de tripotassium)</t>
  </si>
  <si>
    <t>Liquide organique, corrosif, acide, N.S.A.(acide polycarboxylique, Acide étidronique)</t>
  </si>
  <si>
    <t xml:space="preserve">Liquide organique, corrosif, basique, N.S.A. (2-diéthylaminoéthanol et morpholine)
</t>
  </si>
  <si>
    <t>Catégorie A. A tenir au sec dans la mesure du possible</t>
  </si>
  <si>
    <t>EXPEDITION MARITIME / AERIEN DES PRODUITS DU SERVICE EXPORT</t>
  </si>
  <si>
    <t>Résultat
aérien</t>
  </si>
  <si>
    <t>Neutre</t>
  </si>
  <si>
    <t>Résultat maritime</t>
  </si>
  <si>
    <t>valeur du pH</t>
  </si>
  <si>
    <t>ADR VOL 1 (information dans FDS §14)</t>
  </si>
  <si>
    <t>transporteur (tableau de stockage)</t>
  </si>
  <si>
    <t>Indicateur de transport aérien</t>
  </si>
  <si>
    <t>Indicateur de transport maritime</t>
  </si>
  <si>
    <t xml:space="preserve">Test indicateur
maritime </t>
  </si>
  <si>
    <t>Test indicateur aérien</t>
  </si>
  <si>
    <r>
      <t xml:space="preserve">Indicateur de transport </t>
    </r>
    <r>
      <rPr>
        <b/>
        <sz val="10"/>
        <rFont val="Arial"/>
        <family val="2"/>
      </rPr>
      <t>aérien</t>
    </r>
  </si>
  <si>
    <t>incompatibilité avec les bases mais pour des problèmes de dégradation du produit, pas de sécurité/santé</t>
  </si>
  <si>
    <t>FUMADOS SG 33 (*)</t>
  </si>
  <si>
    <t>Test classe
aérien</t>
  </si>
  <si>
    <t>Test classe
maritime</t>
  </si>
  <si>
    <t>BWT CS-2001</t>
  </si>
  <si>
    <t>BISULFITE DE SOUDE (P0095997)</t>
  </si>
  <si>
    <t>3,5 à 5</t>
  </si>
  <si>
    <t>BWT SH-7010</t>
  </si>
  <si>
    <t>BWT SH-7005</t>
  </si>
  <si>
    <t>Liquide organique, corrosif, basique, N.S.A. (2-diéthylaminoéthanol)</t>
  </si>
  <si>
    <t>BWT OSMOCLEAN B</t>
  </si>
  <si>
    <t>LIQUIDE CORROSIF, N.S.A. (éthylenediaminetétraacétate de tétrasodium,
Hydroxyde de sodium)</t>
  </si>
  <si>
    <t>&lt;1</t>
  </si>
  <si>
    <t>PERMO VAP-AA</t>
  </si>
  <si>
    <t>PERMO VAP-BP</t>
  </si>
  <si>
    <t>PERMO VAP-DIAMINE</t>
  </si>
  <si>
    <t>PERMO VAP-NET</t>
  </si>
  <si>
    <t>PERMO VAP-PK</t>
  </si>
  <si>
    <t>BWT SH-7007</t>
  </si>
  <si>
    <t>BWT SH-2010</t>
  </si>
  <si>
    <t>9 - 10,5</t>
  </si>
  <si>
    <t>6,5 - 8</t>
  </si>
  <si>
    <t>BWT SH-4001</t>
  </si>
  <si>
    <t>BWT CM 210HB</t>
  </si>
  <si>
    <t>Liquide inorganique corrosif, acide, N.S.A (Acide sulfamique)</t>
  </si>
  <si>
    <t>BWT SH-7014</t>
  </si>
  <si>
    <t xml:space="preserve">Liquide organique, corrosif, basique, N.S.A. (2-diéthylaminoéthanol, Morpholine) </t>
  </si>
  <si>
    <t xml:space="preserve">Liquide organique, corrosif, basique, N.S.A. (Morpholine, 2-diéthylaminoéthanol) </t>
  </si>
  <si>
    <t>BWT CM 208</t>
  </si>
  <si>
    <t>SOLUTECH PROTECTION INTEGRALE</t>
  </si>
  <si>
    <t>BWT CS-3003</t>
  </si>
  <si>
    <t>SOLIDE COMBURANT, CORROSIF, N.S.A. (Bromochloro-5,5-
diméthylimidazolidine-2,4-dione)</t>
  </si>
  <si>
    <t>5.1 (8)</t>
  </si>
  <si>
    <t>Oui</t>
  </si>
  <si>
    <t>groupe 1 : acides</t>
  </si>
  <si>
    <t>groupe 2 : composés de l’ammonium</t>
  </si>
  <si>
    <t>groupe 3 : bromates</t>
  </si>
  <si>
    <t>groupe 5 : chlorites</t>
  </si>
  <si>
    <t>groupe 6 : cyanures</t>
  </si>
  <si>
    <t>groupe 7 : métaux lourds et sels métalliques (y compris les composés organométalliques)</t>
  </si>
  <si>
    <t>groupe 8 : hypochlorites</t>
  </si>
  <si>
    <t>groupe 9 : plomb et ses composés</t>
  </si>
  <si>
    <t>groupe 10 : hydrocarbures liquides halogénés</t>
  </si>
  <si>
    <t>groupe 11 : mercure et composés du mercure</t>
  </si>
  <si>
    <t>groupe 12 : nitrites et leurs mélanges</t>
  </si>
  <si>
    <t>groupe 13 : perchlorates</t>
  </si>
  <si>
    <t>groupe 14 : permanganates</t>
  </si>
  <si>
    <t>groupe 15 : les poudres métalliques</t>
  </si>
  <si>
    <t>groupe 16 : peroxydes</t>
  </si>
  <si>
    <t>groupe 17 : azotures</t>
  </si>
  <si>
    <t>groupe 18 : alcalis</t>
  </si>
  <si>
    <t>Fluorure d'hydrogène anhydre</t>
  </si>
  <si>
    <t>Chloroformiate d'éthyle</t>
  </si>
  <si>
    <t>Éthyidichlorosilane</t>
  </si>
  <si>
    <t>Chicroformiate de méthyle</t>
  </si>
  <si>
    <t>Méthyidichlorosilane</t>
  </si>
  <si>
    <t>Trichlorosilane</t>
  </si>
  <si>
    <t>Acide cacodylique</t>
  </si>
  <si>
    <t>Sulfate de diméthyle</t>
  </si>
  <si>
    <t>Anhydride acétique</t>
  </si>
  <si>
    <t>Phosphate acide de butyle</t>
  </si>
  <si>
    <t>Chloroformiate d'allyle</t>
  </si>
  <si>
    <t>Allyltrichiorosilane stabilisé</t>
  </si>
  <si>
    <t>Bromure d'aluminium anhydre</t>
  </si>
  <si>
    <t>Chlorure d'aluminium anhydre</t>
  </si>
  <si>
    <t>Hydrogénodifluorure</t>
  </si>
  <si>
    <t>d'ammonium solide</t>
  </si>
  <si>
    <t>Amyltrichlorosilane</t>
  </si>
  <si>
    <t>Chlorure d'anisoyle</t>
  </si>
  <si>
    <t>Pentachlorurs d'antimoine liquide</t>
  </si>
  <si>
    <t>Pentachlorure d'antimoine en solution</t>
  </si>
  <si>
    <t>Pentafluorure d'antimoine</t>
  </si>
  <si>
    <t>Trichlorure d'antimoine</t>
  </si>
  <si>
    <t>Chlorure de benzoyie</t>
  </si>
  <si>
    <t>Bromure de benzyle</t>
  </si>
  <si>
    <t>Chlorure de benzyle</t>
  </si>
  <si>
    <t>Chloroformiate de benzyle</t>
  </si>
  <si>
    <t>Hydrogénodifluorures, n.s.a.</t>
  </si>
  <si>
    <t>Complexe de trifluorure de bore et d'acide acétique</t>
  </si>
  <si>
    <t>Complexe de trifluorure de bore et d'acide propionique</t>
  </si>
  <si>
    <t>Brome ou brome en solution</t>
  </si>
  <si>
    <t>Butyltrichlorosilane</t>
  </si>
  <si>
    <t>Acide chloracétique en solution</t>
  </si>
  <si>
    <t>Acide chloracétique solide</t>
  </si>
  <si>
    <t>Chlorure de chloracétyle</t>
  </si>
  <si>
    <t>Chlorophényitrichlorosilane</t>
  </si>
  <si>
    <t>Acide chlorosuifonique contenant ou non du trioxyde de soufre</t>
  </si>
  <si>
    <t>Acide chromiqüe en solution</t>
  </si>
  <si>
    <t>Fluorure de chrome 111 solide</t>
  </si>
  <si>
    <t>Fluorure de chrome 111 en solution</t>
  </si>
  <si>
    <t>Chlorure de chromyle</t>
  </si>
  <si>
    <t>Cyclohéxényitrichlorosilane</t>
  </si>
  <si>
    <t>Cyclohexyltrichlorosilane</t>
  </si>
  <si>
    <t>Acide dichloracétique</t>
  </si>
  <si>
    <t>Chlorure de dichloracétyle</t>
  </si>
  <si>
    <t>Dichlorophényltrichlorosilane</t>
  </si>
  <si>
    <t>Diéthyldichlorosilane</t>
  </si>
  <si>
    <t>Acide perchlorique contenant au plus 50 % (masse) d'acide</t>
  </si>
  <si>
    <t>Acide phénoisulfanique liquide</t>
  </si>
  <si>
    <t>Phényitrichlorosilane</t>
  </si>
  <si>
    <t>Acide phosphorique</t>
  </si>
  <si>
    <t>Pentachlorure de phosphore</t>
  </si>
  <si>
    <t>Pentoxyde de phosphore</t>
  </si>
  <si>
    <t>Tribramure de phosphore</t>
  </si>
  <si>
    <t>Trichlorure de phosphore</t>
  </si>
  <si>
    <t>Oxychlorure de phosphore</t>
  </si>
  <si>
    <t>Hydrogénodifluorure de potassium</t>
  </si>
  <si>
    <t>Propyltrichlorosilane</t>
  </si>
  <si>
    <t>Chlorure de pyrosuifuryle</t>
  </si>
  <si>
    <t>Tétrachlorure de silicium</t>
  </si>
  <si>
    <t>Acide sulfonitrique résiduaire</t>
  </si>
  <si>
    <t>Chlorure d'étain IV anhydre</t>
  </si>
  <si>
    <t>Chlorures de soufre</t>
  </si>
  <si>
    <t>Trioxyde de soufre stabilisé</t>
  </si>
  <si>
    <t>Acide sulfurique contenant plus de 51 % d'acide</t>
  </si>
  <si>
    <t>Acide sulfurique fumant</t>
  </si>
  <si>
    <t>Acide sulfurique résiduaire</t>
  </si>
  <si>
    <t>Acide sulfureux</t>
  </si>
  <si>
    <t>Chlorure de sulfuryle</t>
  </si>
  <si>
    <t>Chlorure de thionyle</t>
  </si>
  <si>
    <t>Chlorure de thiophosphoryle</t>
  </si>
  <si>
    <t>Tétrachlorure de titane</t>
  </si>
  <si>
    <t>Acide trichloracétique</t>
  </si>
  <si>
    <t>Chlorure de zinc en solution</t>
  </si>
  <si>
    <t>Acide propionique</t>
  </si>
  <si>
    <t>Iodure d'acétyle</t>
  </si>
  <si>
    <t>Phosphate acide de dilsooctyle</t>
  </si>
  <si>
    <t>Acide sélénique</t>
  </si>
  <si>
    <t>Acide résiduaire de raffinage</t>
  </si>
  <si>
    <t>Acide bromacétique</t>
  </si>
  <si>
    <t>Oxybromure de phosphore</t>
  </si>
  <si>
    <t>Acide thioglycolique</t>
  </si>
  <si>
    <t>Acide nitrique, à l'exclusion de l'acide nitrique fumant rouge</t>
  </si>
  <si>
    <t>Acide nitrique fumant rouge</t>
  </si>
  <si>
    <t>Anhydride phtalique contenant plus de 0,05 % d'anhydride maléique</t>
  </si>
  <si>
    <t>Anhydride maléique</t>
  </si>
  <si>
    <t>Acide acrylique stabilisé</t>
  </si>
  <si>
    <t>Chlorure de benzènesulfonyle</t>
  </si>
  <si>
    <t>Chlorure de benzylidyne</t>
  </si>
  <si>
    <t>Acide suifochrornique</t>
  </si>
  <si>
    <t>Chlorure de diméthylcarbamoyie</t>
  </si>
  <si>
    <t>Chlorure de diméthylthiophosphoryle</t>
  </si>
  <si>
    <t>Acide nitrobenzène-sulfonique</t>
  </si>
  <si>
    <t>Hydrogénosulfate de nitrosyle</t>
  </si>
  <si>
    <t>Chlorure de zinc anhydre</t>
  </si>
  <si>
    <t>Chloroformiate d'isopropyle</t>
  </si>
  <si>
    <t>Dibenzyldichlorosilane</t>
  </si>
  <si>
    <t>Éthylphényldichlorosilane</t>
  </si>
  <si>
    <t>Méthylphényldichlorosilane</t>
  </si>
  <si>
    <t>Chlorure de triméthylacétyle</t>
  </si>
  <si>
    <t>Hydrogénodifluorure de sodium</t>
  </si>
  <si>
    <t>Chlorure d'étain IV pentahydraté</t>
  </si>
  <si>
    <t>Chlorure de trichloracétyle</t>
  </si>
  <si>
    <t>Oxytrichlorure de vanadium</t>
  </si>
  <si>
    <t>Tétrachlorure de vanadium</t>
  </si>
  <si>
    <t>Trichlorure de vanadium</t>
  </si>
  <si>
    <t>Anhydride propionique</t>
  </si>
  <si>
    <t>Chlorure de valéryle</t>
  </si>
  <si>
    <t>Tétrachlorure de zirconium</t>
  </si>
  <si>
    <t>Hydrogénosulfate d'ammonium</t>
  </si>
  <si>
    <t>Acide chloroplatinique solide</t>
  </si>
  <si>
    <t>Pentachlorure de molybdène</t>
  </si>
  <si>
    <t>Hydrogénosuifate de potassium</t>
  </si>
  <si>
    <t>Acide chloro-2 propionique</t>
  </si>
  <si>
    <t>Bromute de bromacétyle</t>
  </si>
  <si>
    <t>Acide méthacrylique stabilisé</t>
  </si>
  <si>
    <t>Acide trichloracétique en solution</t>
  </si>
  <si>
    <t>Acides alkylsuifuriques</t>
  </si>
  <si>
    <t>Oxybromure de phosphore fondu</t>
  </si>
  <si>
    <t>Chlorure de phénylacétyle</t>
  </si>
  <si>
    <t>Trioxyde de phosphore</t>
  </si>
  <si>
    <t>Bromure d'aluminium en solution</t>
  </si>
  <si>
    <t>Chlorure d'aluminium en solution</t>
  </si>
  <si>
    <t>Éthérate diéthylique de trifluorure de bore</t>
  </si>
  <si>
    <t>Acide fluoracétique</t>
  </si>
  <si>
    <t>Chlorure cyanurique</t>
  </si>
  <si>
    <t>Pentabromure de phosphore</t>
  </si>
  <si>
    <t>Tribromure de bore</t>
  </si>
  <si>
    <t>Acide trifluoracétique</t>
  </si>
  <si>
    <t>Anhydride butyrique</t>
  </si>
  <si>
    <t>Chloroformiate de n-propyle</t>
  </si>
  <si>
    <t>Chloroformiates toxiques, corrosifs, inflammables, n.s.a.</t>
  </si>
  <si>
    <t>Chloroformiate de n-butyle</t>
  </si>
  <si>
    <t>Chloroformiate de cyclobuty e</t>
  </si>
  <si>
    <t>Chloroformiate de chlorométhyle</t>
  </si>
  <si>
    <t>Chloroformiate de phényle</t>
  </si>
  <si>
    <t>Chloroformiate d'éthyl-2 hexyle</t>
  </si>
  <si>
    <t>Chlorure de diéthylthiophosphoryle</t>
  </si>
  <si>
    <t>Dichlorophériylphosphine</t>
  </si>
  <si>
    <t>Dichloro(phényl)thlophosphore</t>
  </si>
  <si>
    <t>Chlorure de cuivre</t>
  </si>
  <si>
    <t>Aluminate de sodium solide</t>
  </si>
  <si>
    <t>Difluorure acide d'ammonium en solution</t>
  </si>
  <si>
    <t>Phosphate acide d'amyle</t>
  </si>
  <si>
    <t>Acide butyrique</t>
  </si>
  <si>
    <t>Acide crotonique</t>
  </si>
  <si>
    <t>Chiotathioformiate d'éthyle</t>
  </si>
  <si>
    <t>Acide caproïque</t>
  </si>
  <si>
    <t>Acide phosphoreux</t>
  </si>
  <si>
    <t>Trifluorure de bore dihydraté</t>
  </si>
  <si>
    <t>Suifate neutre d'hydràxylami'ne</t>
  </si>
  <si>
    <t>Trichlorure de titane en mélange</t>
  </si>
  <si>
    <t>Oxychlorure de sélénium</t>
  </si>
  <si>
    <t>Acide sulfamique</t>
  </si>
  <si>
    <t>Chlorosilanes inflammables, corrosifs, n.s.a.</t>
  </si>
  <si>
    <t>Chlorosilanes corrosifs, inflammables, n.s.a.</t>
  </si>
  <si>
    <t>Chlorosilanes corrosifs, n.s.a.</t>
  </si>
  <si>
    <t>Chlorosilanes hydroréactifs, inflammables, corrosifs, n.s.a.</t>
  </si>
  <si>
    <t>Liquide corrosif comburant, n.s.a.</t>
  </si>
  <si>
    <t>Chlorure de sulfonyiméthane</t>
  </si>
  <si>
    <t>Acide chloroacétique fondu</t>
  </si>
  <si>
    <t>Solide inorganique corrosif, acide, n.s.a.</t>
  </si>
  <si>
    <t>Solide organique corrosif, acide, n.s.a.</t>
  </si>
  <si>
    <t>Liquide inorganique corrosif, acide, n.s.a.</t>
  </si>
  <si>
    <t>Liquide organique corrosif, acide, n.s.a.</t>
  </si>
  <si>
    <t>Chloroformiates toxiques, corrosifs, n.s.a.</t>
  </si>
  <si>
    <t>Chlorure de fer III en solution</t>
  </si>
  <si>
    <t>Acides alkylsulfoniques solides ou acides arylsuifoniques solides contenant plus de 5 % d'acide sulfurique libre</t>
  </si>
  <si>
    <t>Acides alkylsuifoniques liquides ou acides arylsuifoniques liquides contenant plus de 5 % d'acide sulfurique libre</t>
  </si>
  <si>
    <t>Acides alkylsulfoniques solides ou acides aryisuifoniques solides contenant au plus 5 % d'acide sulfurique libre</t>
  </si>
  <si>
    <t>Acides alkylsuifoniques liquides ou acides arylsulfoniques liquides contenant au plus 5 % d'acide sulfurique libre</t>
  </si>
  <si>
    <t>Anhydrides tétrahydrophtaliques contenant plus de 0,05 % d'anhydride maléique</t>
  </si>
  <si>
    <t>Acide acétique glacial ou acide acétique en solution, contenant plus de 80 % (masse) d'acide</t>
  </si>
  <si>
    <t>Acide acétique en solution contenant plus de 1 0 % (masse) mais au plus 80 % d'acide</t>
  </si>
  <si>
    <t>Acide sulfurique ne contenant pas plus de 51 % d'acide ou électrolyte acide pour accumulateurs</t>
  </si>
  <si>
    <t>Nitrate d'ammonium contenant plus de 0,2 % de matière combustible</t>
  </si>
  <si>
    <t>Engrais au nitrate d'ammonium</t>
  </si>
  <si>
    <t>Picrate d'ammonium humidifié avec au moins 1 0 % (masse) d'eau</t>
  </si>
  <si>
    <t>Dichromate d'ammonium</t>
  </si>
  <si>
    <t>Perchlorate d'ammonium</t>
  </si>
  <si>
    <t>Persulfate d'ammonium</t>
  </si>
  <si>
    <t>Nitrite de zinc ammoniacal</t>
  </si>
  <si>
    <t>Arséniate d'ammonium</t>
  </si>
  <si>
    <t>Chlorure de mercure ammoniacal</t>
  </si>
  <si>
    <t>Hydrogénodifluorurs d'ammonium solide</t>
  </si>
  <si>
    <t>Hydroxyde de tétraméthylammonium</t>
  </si>
  <si>
    <t>Dinitro-o-crésate d'ammonium, solide ou liquide</t>
  </si>
  <si>
    <t>Nitrate d'ammonium contenant au plus 0,2 % de matière combustible</t>
  </si>
  <si>
    <t>Ammoniac en solution aqueuse de densité inférieure à 0,880 à 15°C</t>
  </si>
  <si>
    <t>Nitrate d'ammonium liquide (solution chaude concentrée)</t>
  </si>
  <si>
    <t>Fluorure d'ammonium</t>
  </si>
  <si>
    <t>Hydrogériosulfate d'ammonium</t>
  </si>
  <si>
    <t>Sulfure d'ammonium en solution</t>
  </si>
  <si>
    <t>Nitrite de dicyclohaxylammoniüm</t>
  </si>
  <si>
    <t>Polysulfure d'ammonium en solution</t>
  </si>
  <si>
    <t>Fluorosilicate d'ammonium</t>
  </si>
  <si>
    <t>Métavanadate d'ammonium</t>
  </si>
  <si>
    <t>Polyvanadate d'ammonium</t>
  </si>
  <si>
    <t>Vanadate double d'ammonium et de sodium</t>
  </si>
  <si>
    <t>Chlorate de baryum</t>
  </si>
  <si>
    <t>Chlorate de calcium</t>
  </si>
  <si>
    <t>Chlorate et borate en mélange</t>
  </si>
  <si>
    <t>Chlorate et chlorure de magnésium en mélange</t>
  </si>
  <si>
    <t>Chlorates inorganiques, n.s.a.</t>
  </si>
  <si>
    <t>Chlorate de potassium</t>
  </si>
  <si>
    <t>Chlorate de sodium</t>
  </si>
  <si>
    <t>Chlorate de strontium</t>
  </si>
  <si>
    <t>Chlorate de zinc</t>
  </si>
  <si>
    <t>Chlorate de potassium ert solution aqueuse</t>
  </si>
  <si>
    <t>Chlorate de sodium en solution aqueuse</t>
  </si>
  <si>
    <t>Chlorate de calcium en solution aqueuse</t>
  </si>
  <si>
    <t>Chlorate de thallium</t>
  </si>
  <si>
    <t>Chlorate de cuivre</t>
  </si>
  <si>
    <t>Chlorate de magnésium</t>
  </si>
  <si>
    <t>http://reglementation-polmer.chez-alice.fr/Textes/liste_produits_IMDG.htm</t>
  </si>
  <si>
    <t>INDICATEUR MIXTE TAC</t>
  </si>
  <si>
    <t>LIQUIDE INFLAMMABLE, N.S.A. (éthanol)</t>
  </si>
  <si>
    <t>BWT SH-1003</t>
  </si>
  <si>
    <t xml:space="preserve">Liquide organique, corrosif, basique, N.S.A. (2-diethylaminoethanol, 2-aminoethanol) </t>
  </si>
  <si>
    <t>BWT CP-5002</t>
  </si>
  <si>
    <t>BWT SH-7006</t>
  </si>
  <si>
    <t>Liquide organique, corrosif, acide, N.S.A. (Acide citrique) </t>
  </si>
  <si>
    <t>Hydrogénosulfites en solution aqueuse, N.S.A. (Hydrogénosulfite de sodium, Sulfite de sodium)</t>
  </si>
  <si>
    <t>VITEC 3000</t>
  </si>
  <si>
    <t>10 à 11</t>
  </si>
  <si>
    <t>BWT SH-2003</t>
  </si>
  <si>
    <t>Liquide inorganique corrosif basique N.S.A. Orthophosphate de trisodium)</t>
  </si>
  <si>
    <t>LIQUIDE ORGANIQUE CORROSIF ACIDE NSA (Acide acétique, Peroxyde d'hydrogene)</t>
  </si>
  <si>
    <t>BWT SH-2005</t>
  </si>
  <si>
    <t>groupe 4 : chlorates (exemples)</t>
  </si>
  <si>
    <t>Toute déclaration pour le transport maritime ou aérien peut être particulière, donc Valérie et moi-même vérifions chaque déclaration.</t>
  </si>
  <si>
    <t>Malgré tout, je vous remercie d’établir les déclarations comme suit :</t>
  </si>
  <si>
    <r>
      <t>1</t>
    </r>
    <r>
      <rPr>
        <vertAlign val="superscript"/>
        <sz val="11"/>
        <rFont val="Calibri"/>
        <family val="2"/>
      </rPr>
      <t>ère</t>
    </r>
    <r>
      <rPr>
        <sz val="11"/>
        <rFont val="Calibri"/>
        <family val="2"/>
      </rPr>
      <t xml:space="preserve"> ligne sans séparation :</t>
    </r>
  </si>
  <si>
    <r>
      <t>·</t>
    </r>
    <r>
      <rPr>
        <sz val="7"/>
        <rFont val="Times New Roman"/>
        <family val="1"/>
      </rPr>
      <t xml:space="preserve">         </t>
    </r>
    <r>
      <rPr>
        <sz val="11"/>
        <rFont val="Calibri"/>
        <family val="2"/>
      </rPr>
      <t>Quantité du produit</t>
    </r>
  </si>
  <si>
    <r>
      <t>·</t>
    </r>
    <r>
      <rPr>
        <sz val="7"/>
        <rFont val="Times New Roman"/>
        <family val="1"/>
      </rPr>
      <t xml:space="preserve">         </t>
    </r>
    <r>
      <rPr>
        <sz val="11"/>
        <rFont val="Calibri"/>
        <family val="2"/>
      </rPr>
      <t>Conditionnement</t>
    </r>
  </si>
  <si>
    <r>
      <t>·</t>
    </r>
    <r>
      <rPr>
        <sz val="7"/>
        <rFont val="Times New Roman"/>
        <family val="1"/>
      </rPr>
      <t xml:space="preserve">         </t>
    </r>
    <r>
      <rPr>
        <sz val="11"/>
        <rFont val="Calibri"/>
        <family val="2"/>
      </rPr>
      <t>Matière du conditionnement</t>
    </r>
  </si>
  <si>
    <r>
      <t>·</t>
    </r>
    <r>
      <rPr>
        <sz val="7"/>
        <rFont val="Times New Roman"/>
        <family val="1"/>
      </rPr>
      <t xml:space="preserve">         </t>
    </r>
    <r>
      <rPr>
        <sz val="11"/>
        <rFont val="Calibri"/>
        <family val="2"/>
      </rPr>
      <t>Nom du produit (facultatif)</t>
    </r>
  </si>
  <si>
    <r>
      <t>2</t>
    </r>
    <r>
      <rPr>
        <vertAlign val="superscript"/>
        <sz val="11"/>
        <rFont val="Calibri"/>
        <family val="2"/>
      </rPr>
      <t>ème</t>
    </r>
    <r>
      <rPr>
        <sz val="11"/>
        <rFont val="Calibri"/>
        <family val="2"/>
      </rPr>
      <t xml:space="preserve"> ligne avec une virgule pour séparation :</t>
    </r>
  </si>
  <si>
    <r>
      <t>·</t>
    </r>
    <r>
      <rPr>
        <sz val="7"/>
        <rFont val="Times New Roman"/>
        <family val="1"/>
      </rPr>
      <t xml:space="preserve">         </t>
    </r>
    <r>
      <rPr>
        <sz val="11"/>
        <rFont val="Calibri"/>
        <family val="2"/>
      </rPr>
      <t>N°UN</t>
    </r>
  </si>
  <si>
    <r>
      <t>·</t>
    </r>
    <r>
      <rPr>
        <sz val="7"/>
        <rFont val="Times New Roman"/>
        <family val="1"/>
      </rPr>
      <t xml:space="preserve">         </t>
    </r>
    <r>
      <rPr>
        <sz val="11"/>
        <rFont val="Calibri"/>
        <family val="2"/>
      </rPr>
      <t>Nom officiel de transport</t>
    </r>
  </si>
  <si>
    <r>
      <t>·</t>
    </r>
    <r>
      <rPr>
        <sz val="7"/>
        <rFont val="Times New Roman"/>
        <family val="1"/>
      </rPr>
      <t xml:space="preserve">         </t>
    </r>
    <r>
      <rPr>
        <sz val="11"/>
        <rFont val="Calibri"/>
        <family val="2"/>
      </rPr>
      <t>Classe &amp; Classe supplémentaire étiquetée (entre-parenthèse)</t>
    </r>
  </si>
  <si>
    <r>
      <t>·</t>
    </r>
    <r>
      <rPr>
        <sz val="7"/>
        <rFont val="Times New Roman"/>
        <family val="1"/>
      </rPr>
      <t xml:space="preserve">         </t>
    </r>
    <r>
      <rPr>
        <sz val="11"/>
        <rFont val="Calibri"/>
        <family val="2"/>
      </rPr>
      <t>Groupe d’emballage</t>
    </r>
  </si>
  <si>
    <r>
      <t>·</t>
    </r>
    <r>
      <rPr>
        <sz val="7"/>
        <rFont val="Times New Roman"/>
        <family val="1"/>
      </rPr>
      <t xml:space="preserve">         </t>
    </r>
    <r>
      <rPr>
        <sz val="11"/>
        <rFont val="Calibri"/>
        <family val="2"/>
      </rPr>
      <t>Point d’éclair : « PE :  °C » (facultatif)</t>
    </r>
  </si>
  <si>
    <r>
      <t>·</t>
    </r>
    <r>
      <rPr>
        <sz val="7"/>
        <rFont val="Times New Roman"/>
        <family val="1"/>
      </rPr>
      <t xml:space="preserve">         </t>
    </r>
    <r>
      <rPr>
        <sz val="11"/>
        <rFont val="Calibri"/>
        <family val="2"/>
      </rPr>
      <t>NON POLLUANT MARIN / POLLUANT MARIN</t>
    </r>
  </si>
  <si>
    <r>
      <t>·</t>
    </r>
    <r>
      <rPr>
        <sz val="7"/>
        <rFont val="Times New Roman"/>
        <family val="1"/>
      </rPr>
      <t xml:space="preserve">         </t>
    </r>
    <r>
      <rPr>
        <sz val="11"/>
        <rFont val="Calibri"/>
        <family val="2"/>
      </rPr>
      <t>FS</t>
    </r>
  </si>
  <si>
    <r>
      <t>·</t>
    </r>
    <r>
      <rPr>
        <sz val="7"/>
        <rFont val="Times New Roman"/>
        <family val="1"/>
      </rPr>
      <t xml:space="preserve">         </t>
    </r>
    <r>
      <rPr>
        <sz val="11"/>
        <rFont val="Calibri"/>
        <family val="2"/>
      </rPr>
      <t>Code tunnel</t>
    </r>
  </si>
  <si>
    <r>
      <t>·</t>
    </r>
    <r>
      <rPr>
        <sz val="7"/>
        <rFont val="Times New Roman"/>
        <family val="1"/>
      </rPr>
      <t xml:space="preserve">         </t>
    </r>
    <r>
      <rPr>
        <sz val="11"/>
        <rFont val="Calibri"/>
        <family val="2"/>
      </rPr>
      <t>Mention spéciale (si nécessaire)</t>
    </r>
  </si>
  <si>
    <t>Exemple 1 :</t>
  </si>
  <si>
    <t>1 caisse carton</t>
  </si>
  <si>
    <t>UN 1224, CÉTONES LIQUIDES, N.S.A.(Acétone,Méthyléthylcétone), 3, II, PE:-16°C, NON POLLUANT MARIN, FS: F-E ,S-D, (D/E), en quantité limitée</t>
  </si>
  <si>
    <t>Exemple 2 :</t>
  </si>
  <si>
    <t xml:space="preserve">10  jerricans plastique  de 20 Kg de PERMO VAP-TRIA                                                     </t>
  </si>
  <si>
    <t>UN 3267, LIQUIDE ORGANIQUE CORROSIF, BASIQUE, N.S.A. (2-diéthylaminoéthanol, Morpholine), 8, II, NON POLLUANT MARIN, FS : F-A, S-B</t>
  </si>
  <si>
    <t>Rappels :</t>
  </si>
  <si>
    <r>
      <t>·</t>
    </r>
    <r>
      <rPr>
        <sz val="7"/>
        <color indexed="18"/>
        <rFont val="Times New Roman"/>
        <family val="1"/>
      </rPr>
      <t xml:space="preserve">         </t>
    </r>
    <r>
      <rPr>
        <sz val="11"/>
        <color indexed="18"/>
        <rFont val="Calibri"/>
        <family val="2"/>
      </rPr>
      <t>Polluant marin et FS : informations IMDG (maritime)</t>
    </r>
  </si>
  <si>
    <r>
      <t>·</t>
    </r>
    <r>
      <rPr>
        <sz val="7"/>
        <color indexed="18"/>
        <rFont val="Times New Roman"/>
        <family val="1"/>
      </rPr>
      <t xml:space="preserve">         </t>
    </r>
    <r>
      <rPr>
        <sz val="11"/>
        <color indexed="18"/>
        <rFont val="Calibri"/>
        <family val="2"/>
      </rPr>
      <t>(E) : code tunnel pour l’ADR (route)</t>
    </r>
  </si>
  <si>
    <r>
      <t>·</t>
    </r>
    <r>
      <rPr>
        <sz val="7"/>
        <color indexed="18"/>
        <rFont val="Times New Roman"/>
        <family val="1"/>
      </rPr>
      <t xml:space="preserve">         </t>
    </r>
    <r>
      <rPr>
        <sz val="11"/>
        <color indexed="18"/>
        <rFont val="Calibri"/>
        <family val="2"/>
      </rPr>
      <t>Langues utilisées : Français en ADR – Français ou anglais pour l’IMDG – Anglais pour le IATA (aérien)</t>
    </r>
  </si>
  <si>
    <r>
      <t>1</t>
    </r>
    <r>
      <rPr>
        <i/>
        <u/>
        <vertAlign val="superscript"/>
        <sz val="11"/>
        <rFont val="Calibri"/>
        <family val="2"/>
      </rPr>
      <t>ère</t>
    </r>
    <r>
      <rPr>
        <i/>
        <u/>
        <sz val="11"/>
        <rFont val="Calibri"/>
        <family val="2"/>
      </rPr>
      <t xml:space="preserve"> solution expédition en quantité limitée :</t>
    </r>
  </si>
  <si>
    <r>
      <t>Ce produit peut voyager en « avion passager et cargo » (en quantités limitées). De ce fait, le colis ne doit pas dépasser 30 kg (masse brute) =&gt; il faut donc faire 3 colis (</t>
    </r>
    <r>
      <rPr>
        <sz val="11"/>
        <color indexed="10"/>
        <rFont val="Calibri"/>
        <family val="2"/>
      </rPr>
      <t xml:space="preserve">4 plastic jerricans  X 5L, 4 plastic jerricans  X 5L, 3 plastic jerricans  X 5L </t>
    </r>
    <r>
      <rPr>
        <sz val="11"/>
        <rFont val="Calibri"/>
        <family val="2"/>
      </rPr>
      <t> : à valider la répartition information indiquée dans la déclaration).</t>
    </r>
  </si>
  <si>
    <t>Attention : certaines compagnies aérienne n’acceptent pas le régime des quantités limitées.</t>
  </si>
  <si>
    <t>Il faut apposer sur les colis la marque ( que nous n’avons pas en stock : merci de me confirmer l’achat de ce type d’étiquettes).</t>
  </si>
  <si>
    <r>
      <t xml:space="preserve">Déclaration : UN3082, ENVIRONMENTALLY HAZARDOUS SUBSTANCE, LIQUID, N.O.S. (Polymeric quaternary ammonium chloride), 9, III // </t>
    </r>
    <r>
      <rPr>
        <sz val="11"/>
        <color indexed="10"/>
        <rFont val="Calibri"/>
        <family val="2"/>
      </rPr>
      <t>4 plastic jerricans  X 5L, 4 plastic jerricans  X 5L,</t>
    </r>
    <r>
      <rPr>
        <sz val="11"/>
        <rFont val="Calibri"/>
        <family val="2"/>
      </rPr>
      <t xml:space="preserve">  </t>
    </r>
    <r>
      <rPr>
        <sz val="11"/>
        <color indexed="10"/>
        <rFont val="Calibri"/>
        <family val="2"/>
      </rPr>
      <t>3 plastic jerricans  X 5L</t>
    </r>
    <r>
      <rPr>
        <sz val="11"/>
        <rFont val="Calibri"/>
        <family val="2"/>
      </rPr>
      <t xml:space="preserve"> // Y964 // Limited quantity</t>
    </r>
  </si>
  <si>
    <r>
      <t xml:space="preserve">Déclaration : UN3082, ENVIRONMENTALLY HAZARDOUS SUBSTANCE, LIQUID, N.O.S. (Polymeric quaternary ammonium chloride), 9, III // </t>
    </r>
    <r>
      <rPr>
        <sz val="11"/>
        <color indexed="10"/>
        <rFont val="Calibri"/>
        <family val="2"/>
      </rPr>
      <t xml:space="preserve">11 plastic jerricans  X 5L </t>
    </r>
    <r>
      <rPr>
        <sz val="11"/>
        <rFont val="Calibri"/>
        <family val="2"/>
      </rPr>
      <t> // 964</t>
    </r>
  </si>
  <si>
    <r>
      <rPr>
        <u/>
        <sz val="11"/>
        <rFont val="Calibri"/>
        <family val="2"/>
      </rPr>
      <t>2</t>
    </r>
    <r>
      <rPr>
        <u/>
        <vertAlign val="superscript"/>
        <sz val="11"/>
        <rFont val="Calibri"/>
        <family val="2"/>
      </rPr>
      <t>ième</t>
    </r>
    <r>
      <rPr>
        <u/>
        <sz val="11"/>
        <rFont val="Calibri"/>
        <family val="2"/>
      </rPr>
      <t xml:space="preserve"> solution : </t>
    </r>
    <r>
      <rPr>
        <sz val="11"/>
        <rFont val="Calibri"/>
        <family val="2"/>
      </rPr>
      <t>en avion cargo seulement ou en avion passager et cargo (quantité max nette/colis = 450 litres).</t>
    </r>
  </si>
  <si>
    <t>Ci-joint les informations pour l’emballage :.</t>
  </si>
  <si>
    <r>
      <t>-</t>
    </r>
    <r>
      <rPr>
        <sz val="7"/>
        <color indexed="18"/>
        <rFont val="Times New Roman"/>
        <family val="1"/>
      </rPr>
      <t xml:space="preserve">          </t>
    </r>
    <r>
      <rPr>
        <sz val="11"/>
        <color indexed="18"/>
        <rFont val="Calibri"/>
        <family val="2"/>
      </rPr>
      <t>NE PAS METTRE le pictogramme Corrosif</t>
    </r>
  </si>
  <si>
    <r>
      <t>-</t>
    </r>
    <r>
      <rPr>
        <sz val="7"/>
        <color indexed="18"/>
        <rFont val="Times New Roman"/>
        <family val="1"/>
      </rPr>
      <t xml:space="preserve">          </t>
    </r>
    <r>
      <rPr>
        <sz val="11"/>
        <color indexed="18"/>
        <rFont val="Calibri"/>
        <family val="2"/>
      </rPr>
      <t>Les emballages combinés comportant des emballages intérieurs contenant des liquides doivent être clairement marqués par des flèches d’orientation similaires à celles-ci-dessous. Elles doivent être apposées sur les deux côtés verticaux opposés du colis et pointer correctement vers le haut.</t>
    </r>
  </si>
  <si>
    <t>DECLARATION</t>
  </si>
  <si>
    <t>Pour le transport aérien, il faut :</t>
  </si>
  <si>
    <r>
      <t>-</t>
    </r>
    <r>
      <rPr>
        <sz val="7"/>
        <rFont val="Times New Roman"/>
        <family val="1"/>
      </rPr>
      <t xml:space="preserve">          </t>
    </r>
    <r>
      <rPr>
        <sz val="11"/>
        <rFont val="Calibri"/>
        <family val="2"/>
      </rPr>
      <t>faire les déclarations en anglais.</t>
    </r>
  </si>
  <si>
    <r>
      <t>-</t>
    </r>
    <r>
      <rPr>
        <sz val="7"/>
        <rFont val="Times New Roman"/>
        <family val="1"/>
      </rPr>
      <t xml:space="preserve">          </t>
    </r>
    <r>
      <rPr>
        <sz val="11"/>
        <rFont val="Calibri"/>
        <family val="2"/>
      </rPr>
      <t>indiquer des litres pour les liquides et des kg pour les solides. (Ceci est vrai pour tous les modes de transport : ADR, IMDG, IATA). A recalculer selon la densité des produits (volume = poids/densité).</t>
    </r>
  </si>
  <si>
    <r>
      <t>-</t>
    </r>
    <r>
      <rPr>
        <sz val="7"/>
        <rFont val="Times New Roman"/>
        <family val="1"/>
      </rPr>
      <t xml:space="preserve">          </t>
    </r>
    <r>
      <rPr>
        <sz val="11"/>
        <rFont val="Calibri"/>
        <family val="2"/>
      </rPr>
      <t>Ne pas oublier de barrer les mentions inutiles (comme indiqué par Virginie).</t>
    </r>
  </si>
  <si>
    <t>N’ayant la réglementation sous les yeux, je ne peux valider les déclarations pour la partie instruction d’emballage et autorisation.</t>
  </si>
  <si>
    <t>Les informations me semblent toutefois erronées. Confirmation des informations ci-dessous demain matin.</t>
  </si>
  <si>
    <t>CS-3002 : A3 à supprimer</t>
  </si>
  <si>
    <t>CS-1001 : A3 + A803 ou A803</t>
  </si>
  <si>
    <t>SH-1001 : 855 / A803</t>
  </si>
  <si>
    <t>CS-3001 : A3 à supprimer.</t>
  </si>
  <si>
    <t>Dans la mesure du possible, merci d’anticiper davantage les demandes de validation des déclarations.</t>
  </si>
  <si>
    <t>COLIS</t>
  </si>
  <si>
    <t xml:space="preserve">Il faudra penser à ajouter une étiquette sur le colis avec les coordonnées du destinataire et de l’expéditeur + désignation et quantité. </t>
  </si>
  <si>
    <t>Exemple ci-dessous :</t>
  </si>
  <si>
    <t>Compte tenu des quantités et d’une expédition en avion cargo, il faudra mettre sur les palettes l’étiquette :</t>
  </si>
  <si>
    <r>
      <t>Etiquette de suremballage</t>
    </r>
    <r>
      <rPr>
        <sz val="11"/>
        <rFont val="Calibri"/>
        <family val="2"/>
      </rPr>
      <t xml:space="preserve"> si étiquette de danger non lisible.</t>
    </r>
  </si>
  <si>
    <r>
      <t>Etiquette de danger</t>
    </r>
    <r>
      <rPr>
        <sz val="11"/>
        <rFont val="Calibri"/>
        <family val="2"/>
      </rPr>
      <t xml:space="preserve"> 8 sur le suremballage</t>
    </r>
  </si>
  <si>
    <t>LIQUIDE CORROSIF, N.S.A. (Hydroxyde de sodium)</t>
  </si>
  <si>
    <t>changement code UN</t>
  </si>
  <si>
    <t>LIQUIDE CORROSIF, N.S.A. (chlorure de zinc)</t>
  </si>
  <si>
    <t>LIQUIDE CORROSIF, N.S.A. (Acide phosphorique ... % ; acide nitrique ... %)</t>
  </si>
  <si>
    <t>LIQUIDE CORROSIF, N.S.A. (Hydroxyde de potassium)</t>
  </si>
  <si>
    <t>LIQUIDE CORROSIF, N.S.A. (Orthophosphate de tripotassium ; Hydroxyde de potassium)</t>
  </si>
  <si>
    <t>tagué 80</t>
  </si>
  <si>
    <t>LIQUIDE CORROSIF, N.S.A. (Acide 2-phosphonobutane-1,2,4-tricarboxylique ; Acide
phosphorique ... %)</t>
  </si>
  <si>
    <t>BIOX CHLORITE STANDARD</t>
  </si>
  <si>
    <t>changement code UN, remplacement de "permo" par "bwt"</t>
  </si>
  <si>
    <t>Prévision remplacement par BWT RO-2001</t>
  </si>
  <si>
    <t>Prévision remplacement par BWT RO-2003</t>
  </si>
  <si>
    <t xml:space="preserve">NON REMPLACE </t>
  </si>
  <si>
    <t xml:space="preserve">BWT CS-3011, NON REMPLACE </t>
  </si>
  <si>
    <t xml:space="preserve">REMPLACE PAR BWT CC-1001 </t>
  </si>
  <si>
    <t xml:space="preserve">REMPLACE PAR BWT SH-1005 </t>
  </si>
  <si>
    <t>REMPLACE PAR BWT DW-3002</t>
  </si>
  <si>
    <t>REMPLACE PAR BWT CS-3002</t>
  </si>
  <si>
    <t>REMPLACE PAR BWT CS-3012</t>
  </si>
  <si>
    <t xml:space="preserve">REMPLACE PAR BWT CM 208 </t>
  </si>
  <si>
    <t>remplacement "permo" par "bwt"</t>
  </si>
  <si>
    <t>REMPLACE PAR BWT CS-4001</t>
  </si>
  <si>
    <t>REMPLACE PAR BWT CP-5001</t>
  </si>
  <si>
    <t>REMPLACE PAR BWT CP-5004</t>
  </si>
  <si>
    <t xml:space="preserve">REMPLACE PAR BWT CS-2003 </t>
  </si>
  <si>
    <t xml:space="preserve">REMPLACE PAR BWT SH-1004 </t>
  </si>
  <si>
    <t>REMPLACE PAR BWT SH-2002</t>
  </si>
  <si>
    <t xml:space="preserve">reste en stock P97, prévision remplacement par BWT SH-1002 </t>
  </si>
  <si>
    <t xml:space="preserve">REMPLACE PAR BWT SH-1016 </t>
  </si>
  <si>
    <t>REMPLACE PAR BWT SH-2007</t>
  </si>
  <si>
    <t xml:space="preserve">REMPLACE PAR BWT SH-2001 </t>
  </si>
  <si>
    <t>ACIDE SULFURIQUE</t>
  </si>
  <si>
    <t>BWT CM 217</t>
  </si>
  <si>
    <t>BWT CO 2A2</t>
  </si>
  <si>
    <t>BWT OSMOCLEAN A</t>
  </si>
  <si>
    <t>4 à 6</t>
  </si>
  <si>
    <t>changement incompatiblités peroxyde par permanganate : applicable au 01/01/2016</t>
  </si>
  <si>
    <t>LIQUIDE CORROSIF, N.S.A. (chlorure de zinc ; chlorure d'hydrogène ... %, acide
chlorhydrique ... %)</t>
  </si>
  <si>
    <t>AMINES LIQUIDES CORROSIVES, INFLAMMABLES, N.S.A. (N,N-diéthylhydroxylamine)</t>
  </si>
  <si>
    <t>BWT CS-1090</t>
  </si>
  <si>
    <t>BWT AM 4</t>
  </si>
  <si>
    <t>BWT AM 7</t>
  </si>
  <si>
    <t>3 à 4</t>
  </si>
  <si>
    <t xml:space="preserve">Catégorie B.  A distance des locaux d'habitation. </t>
  </si>
  <si>
    <t>6 à 8</t>
  </si>
  <si>
    <t>BWT SN 130F</t>
  </si>
  <si>
    <t>BWT CS-1003 MB</t>
  </si>
  <si>
    <t>LIQUIDE CORROSIF, TOXIQUE, N.S.A. (Glutaral)</t>
  </si>
  <si>
    <t>changement de code UN</t>
  </si>
  <si>
    <t>BWT SH-7002</t>
  </si>
  <si>
    <t>AMINES LIQUIDES CORROSIVES, INFLAMMABLES, N.S.A. (1-diméthylamino-2-propanol ; 2-diéthylaminoéthanol)</t>
  </si>
  <si>
    <t>Catégorie B. Tenir au sec dans la mesure du possible. "Séparés des" composés de l'ammonium, des cyanures et des permanganate.</t>
  </si>
  <si>
    <t>F-E ,S-C</t>
  </si>
  <si>
    <t>BWT SH-7012</t>
  </si>
  <si>
    <t>Ajout sur demande</t>
  </si>
  <si>
    <t>BWT FILM105</t>
  </si>
  <si>
    <t>LIQUIDE INORGANIQUE CORROSIF, BASIQUE, N.S.A. (hydroxyde de sodium)</t>
  </si>
  <si>
    <t>Création du BWT FILM105 en remplacement du permo film 105</t>
  </si>
  <si>
    <t>VITEC 4000F</t>
  </si>
  <si>
    <t>4,5-6,5</t>
  </si>
  <si>
    <t>BWT LP810F</t>
  </si>
  <si>
    <t>4 - 6</t>
  </si>
  <si>
    <t>BWT CP-5009</t>
  </si>
  <si>
    <t>changement du groupe d'emballage (passage du GE II à GE III)</t>
  </si>
  <si>
    <t>223 
274</t>
  </si>
  <si>
    <r>
      <rPr>
        <sz val="10"/>
        <color rgb="FF0070C0"/>
        <rFont val="Arial"/>
        <family val="2"/>
      </rPr>
      <t xml:space="preserve">Catégorie A. </t>
    </r>
    <r>
      <rPr>
        <sz val="10"/>
        <rFont val="Arial"/>
        <family val="2"/>
      </rPr>
      <t xml:space="preserve"> A distance des locaux d'habitation. "Séparé des" acides.</t>
    </r>
  </si>
</sst>
</file>

<file path=xl/styles.xml><?xml version="1.0" encoding="utf-8"?>
<styleSheet xmlns="http://schemas.openxmlformats.org/spreadsheetml/2006/main" xmlns:mc="http://schemas.openxmlformats.org/markup-compatibility/2006" xmlns:x14ac="http://schemas.microsoft.com/office/spreadsheetml/2009/9/ac" mc:Ignorable="x14ac">
  <fonts count="42">
    <font>
      <sz val="10"/>
      <name val="Arial"/>
    </font>
    <font>
      <sz val="10"/>
      <name val="Arial"/>
      <family val="2"/>
    </font>
    <font>
      <b/>
      <sz val="10"/>
      <color indexed="10"/>
      <name val="Arial"/>
      <family val="2"/>
    </font>
    <font>
      <u/>
      <sz val="10"/>
      <color indexed="12"/>
      <name val="Arial"/>
      <family val="2"/>
    </font>
    <font>
      <b/>
      <sz val="12"/>
      <name val="Arial"/>
      <family val="2"/>
    </font>
    <font>
      <b/>
      <sz val="10"/>
      <color indexed="12"/>
      <name val="Arial"/>
      <family val="2"/>
    </font>
    <font>
      <b/>
      <sz val="10"/>
      <name val="Arial"/>
      <family val="2"/>
    </font>
    <font>
      <sz val="12"/>
      <name val="Arial"/>
      <family val="2"/>
    </font>
    <font>
      <b/>
      <sz val="18"/>
      <name val="Arial"/>
      <family val="2"/>
    </font>
    <font>
      <sz val="10"/>
      <color indexed="40"/>
      <name val="Arial"/>
      <family val="2"/>
    </font>
    <font>
      <b/>
      <i/>
      <sz val="10"/>
      <name val="Arial"/>
      <family val="2"/>
    </font>
    <font>
      <sz val="10"/>
      <color indexed="62"/>
      <name val="Arial"/>
      <family val="2"/>
    </font>
    <font>
      <b/>
      <sz val="14"/>
      <name val="Arial"/>
      <family val="2"/>
    </font>
    <font>
      <sz val="11"/>
      <name val="Calibri"/>
      <family val="2"/>
    </font>
    <font>
      <sz val="12"/>
      <name val="Calibri"/>
      <family val="2"/>
    </font>
    <font>
      <vertAlign val="superscript"/>
      <sz val="11"/>
      <name val="Calibri"/>
      <family val="2"/>
    </font>
    <font>
      <sz val="11"/>
      <name val="Symbol"/>
      <family val="1"/>
      <charset val="2"/>
    </font>
    <font>
      <sz val="7"/>
      <name val="Times New Roman"/>
      <family val="1"/>
    </font>
    <font>
      <i/>
      <sz val="11"/>
      <name val="Calibri"/>
      <family val="2"/>
    </font>
    <font>
      <sz val="11"/>
      <color indexed="18"/>
      <name val="Calibri"/>
      <family val="2"/>
    </font>
    <font>
      <u/>
      <sz val="11"/>
      <name val="Calibri"/>
      <family val="2"/>
    </font>
    <font>
      <sz val="7"/>
      <color indexed="18"/>
      <name val="Times New Roman"/>
      <family val="1"/>
    </font>
    <font>
      <i/>
      <u/>
      <sz val="11"/>
      <name val="Calibri"/>
      <family val="2"/>
    </font>
    <font>
      <i/>
      <u/>
      <vertAlign val="superscript"/>
      <sz val="11"/>
      <name val="Calibri"/>
      <family val="2"/>
    </font>
    <font>
      <sz val="11"/>
      <color indexed="10"/>
      <name val="Calibri"/>
      <family val="2"/>
    </font>
    <font>
      <u/>
      <vertAlign val="superscript"/>
      <sz val="11"/>
      <name val="Calibri"/>
      <family val="2"/>
    </font>
    <font>
      <b/>
      <sz val="11"/>
      <name val="Calibri"/>
      <family val="2"/>
    </font>
    <font>
      <b/>
      <u/>
      <sz val="11"/>
      <name val="Calibri"/>
      <family val="2"/>
    </font>
    <font>
      <b/>
      <i/>
      <sz val="11"/>
      <name val="Calibri"/>
      <family val="2"/>
    </font>
    <font>
      <sz val="10"/>
      <color rgb="FF00B0F0"/>
      <name val="Arial"/>
      <family val="2"/>
    </font>
    <font>
      <sz val="10"/>
      <color theme="3" tint="0.39997558519241921"/>
      <name val="Arial"/>
      <family val="2"/>
    </font>
    <font>
      <sz val="10"/>
      <color rgb="FF0000FF"/>
      <name val="Arial"/>
      <family val="2"/>
    </font>
    <font>
      <b/>
      <sz val="14"/>
      <color rgb="FF373737"/>
      <name val="Inherit"/>
    </font>
    <font>
      <sz val="11"/>
      <color rgb="FF07017F"/>
      <name val="Calibri"/>
      <family val="2"/>
    </font>
    <font>
      <u/>
      <sz val="11"/>
      <color rgb="FF07017F"/>
      <name val="Calibri"/>
      <family val="2"/>
    </font>
    <font>
      <sz val="11"/>
      <color rgb="FF07017F"/>
      <name val="Symbol"/>
      <family val="1"/>
      <charset val="2"/>
    </font>
    <font>
      <sz val="11"/>
      <color rgb="FF01077F"/>
      <name val="Calibri"/>
      <family val="2"/>
    </font>
    <font>
      <sz val="11"/>
      <color rgb="FF1F497D"/>
      <name val="Calibri"/>
      <family val="2"/>
    </font>
    <font>
      <i/>
      <sz val="10"/>
      <color rgb="FF0000FF"/>
      <name val="Arial"/>
      <family val="2"/>
    </font>
    <font>
      <sz val="10"/>
      <color rgb="FF0070C0"/>
      <name val="Arial"/>
      <family val="2"/>
    </font>
    <font>
      <sz val="10"/>
      <color rgb="FFFF0000"/>
      <name val="Arial"/>
      <family val="2"/>
    </font>
    <font>
      <b/>
      <sz val="11"/>
      <name val="Arial"/>
      <family val="2"/>
    </font>
  </fonts>
  <fills count="18">
    <fill>
      <patternFill patternType="none"/>
    </fill>
    <fill>
      <patternFill patternType="gray125"/>
    </fill>
    <fill>
      <patternFill patternType="solid">
        <fgColor indexed="22"/>
        <bgColor indexed="64"/>
      </patternFill>
    </fill>
    <fill>
      <patternFill patternType="solid">
        <fgColor indexed="43"/>
        <bgColor indexed="64"/>
      </patternFill>
    </fill>
    <fill>
      <patternFill patternType="solid">
        <fgColor rgb="FFFFFFCC"/>
        <bgColor indexed="64"/>
      </patternFill>
    </fill>
    <fill>
      <patternFill patternType="solid">
        <fgColor theme="0" tint="-0.249977111117893"/>
        <bgColor indexed="64"/>
      </patternFill>
    </fill>
    <fill>
      <patternFill patternType="solid">
        <fgColor theme="0" tint="-0.499984740745262"/>
        <bgColor indexed="64"/>
      </patternFill>
    </fill>
    <fill>
      <patternFill patternType="solid">
        <fgColor theme="1" tint="0.499984740745262"/>
        <bgColor indexed="64"/>
      </patternFill>
    </fill>
    <fill>
      <patternFill patternType="solid">
        <fgColor theme="9" tint="0.79998168889431442"/>
        <bgColor indexed="64"/>
      </patternFill>
    </fill>
    <fill>
      <patternFill patternType="solid">
        <fgColor theme="0"/>
        <bgColor indexed="64"/>
      </patternFill>
    </fill>
    <fill>
      <patternFill patternType="solid">
        <fgColor rgb="FFFFFF00"/>
        <bgColor indexed="64"/>
      </patternFill>
    </fill>
    <fill>
      <patternFill patternType="solid">
        <fgColor theme="0" tint="-0.14999847407452621"/>
        <bgColor indexed="64"/>
      </patternFill>
    </fill>
    <fill>
      <patternFill patternType="solid">
        <fgColor rgb="FFC00000"/>
        <bgColor indexed="64"/>
      </patternFill>
    </fill>
    <fill>
      <patternFill patternType="solid">
        <fgColor theme="9" tint="0.39997558519241921"/>
        <bgColor indexed="64"/>
      </patternFill>
    </fill>
    <fill>
      <patternFill patternType="solid">
        <fgColor rgb="FFFFFFFF"/>
        <bgColor indexed="64"/>
      </patternFill>
    </fill>
    <fill>
      <patternFill patternType="solid">
        <fgColor theme="8" tint="0.79998168889431442"/>
        <bgColor indexed="64"/>
      </patternFill>
    </fill>
    <fill>
      <patternFill patternType="solid">
        <fgColor rgb="FF00B0F0"/>
        <bgColor indexed="64"/>
      </patternFill>
    </fill>
    <fill>
      <patternFill patternType="solid">
        <fgColor rgb="FF00B050"/>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rgb="FF000000"/>
      </right>
      <top style="thin">
        <color indexed="64"/>
      </top>
      <bottom/>
      <diagonal/>
    </border>
    <border>
      <left style="thin">
        <color rgb="FF000000"/>
      </left>
      <right style="thin">
        <color indexed="64"/>
      </right>
      <top style="thin">
        <color indexed="64"/>
      </top>
      <bottom/>
      <diagonal/>
    </border>
    <border>
      <left style="thin">
        <color indexed="64"/>
      </left>
      <right style="thin">
        <color rgb="FF000000"/>
      </right>
      <top/>
      <bottom/>
      <diagonal/>
    </border>
    <border>
      <left style="thin">
        <color rgb="FF000000"/>
      </left>
      <right style="thin">
        <color indexed="64"/>
      </right>
      <top/>
      <bottom/>
      <diagonal/>
    </border>
    <border>
      <left style="thin">
        <color indexed="64"/>
      </left>
      <right style="thin">
        <color rgb="FF000000"/>
      </right>
      <top/>
      <bottom style="thin">
        <color indexed="64"/>
      </bottom>
      <diagonal/>
    </border>
    <border>
      <left style="thin">
        <color rgb="FF000000"/>
      </left>
      <right style="thin">
        <color indexed="64"/>
      </right>
      <top/>
      <bottom style="thin">
        <color indexed="64"/>
      </bottom>
      <diagonal/>
    </border>
  </borders>
  <cellStyleXfs count="2">
    <xf numFmtId="0" fontId="0" fillId="0" borderId="0"/>
    <xf numFmtId="0" fontId="3" fillId="0" borderId="0" applyNumberFormat="0" applyFill="0" applyBorder="0" applyAlignment="0" applyProtection="0">
      <alignment vertical="top"/>
      <protection locked="0"/>
    </xf>
  </cellStyleXfs>
  <cellXfs count="314">
    <xf numFmtId="0" fontId="0" fillId="0" borderId="0" xfId="0"/>
    <xf numFmtId="0" fontId="0" fillId="0" borderId="0" xfId="0" applyAlignment="1">
      <alignment horizontal="center" vertical="center"/>
    </xf>
    <xf numFmtId="0" fontId="0" fillId="0" borderId="1" xfId="0" applyBorder="1" applyAlignment="1">
      <alignment horizontal="left" vertical="center"/>
    </xf>
    <xf numFmtId="0" fontId="0" fillId="0" borderId="0" xfId="0" applyAlignment="1">
      <alignment horizontal="left" vertical="center"/>
    </xf>
    <xf numFmtId="0" fontId="0" fillId="0" borderId="1" xfId="0" applyBorder="1" applyAlignment="1">
      <alignment horizontal="center" vertical="center"/>
    </xf>
    <xf numFmtId="0" fontId="1" fillId="0" borderId="1" xfId="0" applyFont="1" applyBorder="1" applyAlignment="1">
      <alignment horizontal="left" vertical="center"/>
    </xf>
    <xf numFmtId="0" fontId="0" fillId="0" borderId="0" xfId="0" applyBorder="1" applyAlignment="1">
      <alignment horizontal="center" vertical="center"/>
    </xf>
    <xf numFmtId="0" fontId="5" fillId="0" borderId="1" xfId="0" applyFont="1" applyBorder="1" applyAlignment="1">
      <alignment horizontal="center" vertical="center" wrapText="1"/>
    </xf>
    <xf numFmtId="0" fontId="2" fillId="0" borderId="1" xfId="0" applyFont="1" applyBorder="1" applyAlignment="1">
      <alignment horizontal="center" vertical="center" wrapText="1"/>
    </xf>
    <xf numFmtId="0" fontId="6" fillId="0" borderId="1" xfId="0" applyFont="1" applyBorder="1" applyAlignment="1">
      <alignment horizontal="center" vertical="center" wrapText="1"/>
    </xf>
    <xf numFmtId="0" fontId="6" fillId="0" borderId="0" xfId="0" applyFont="1" applyAlignment="1">
      <alignment horizontal="center" vertical="center" wrapText="1"/>
    </xf>
    <xf numFmtId="0" fontId="6" fillId="0" borderId="0" xfId="0" applyFont="1" applyBorder="1" applyAlignment="1">
      <alignment horizontal="center" vertical="center" wrapText="1"/>
    </xf>
    <xf numFmtId="0" fontId="1" fillId="0" borderId="1" xfId="0" applyFont="1" applyFill="1" applyBorder="1" applyAlignment="1">
      <alignment horizontal="center" vertical="center"/>
    </xf>
    <xf numFmtId="0" fontId="1" fillId="0" borderId="1" xfId="0" applyFont="1" applyBorder="1" applyAlignment="1">
      <alignment horizontal="center" vertical="center"/>
    </xf>
    <xf numFmtId="0" fontId="1" fillId="0" borderId="0" xfId="0" applyFont="1" applyAlignment="1">
      <alignment horizontal="center" vertical="center"/>
    </xf>
    <xf numFmtId="0" fontId="4" fillId="0" borderId="0" xfId="0" applyFont="1" applyBorder="1" applyAlignment="1">
      <alignment horizontal="center" vertical="center"/>
    </xf>
    <xf numFmtId="0" fontId="1" fillId="0" borderId="0" xfId="0" applyFont="1" applyBorder="1" applyAlignment="1">
      <alignment horizontal="center" vertical="center"/>
    </xf>
    <xf numFmtId="0" fontId="5" fillId="0" borderId="0" xfId="0" applyFont="1" applyBorder="1" applyAlignment="1">
      <alignment horizontal="center" vertical="center"/>
    </xf>
    <xf numFmtId="0" fontId="0" fillId="0" borderId="1" xfId="0" applyBorder="1" applyAlignment="1">
      <alignment wrapText="1"/>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6" fillId="0" borderId="0" xfId="0" applyFont="1" applyFill="1" applyAlignment="1">
      <alignment vertical="center"/>
    </xf>
    <xf numFmtId="0" fontId="8" fillId="0" borderId="0" xfId="0" applyFont="1" applyAlignment="1">
      <alignment horizontal="center" vertical="center"/>
    </xf>
    <xf numFmtId="0" fontId="1" fillId="4" borderId="1" xfId="0" applyFont="1" applyFill="1" applyBorder="1" applyAlignment="1">
      <alignment horizontal="center" vertical="center"/>
    </xf>
    <xf numFmtId="0" fontId="1" fillId="0" borderId="1" xfId="0" applyFont="1" applyBorder="1" applyAlignment="1">
      <alignment wrapText="1"/>
    </xf>
    <xf numFmtId="0" fontId="0" fillId="0" borderId="0" xfId="0" applyAlignment="1">
      <alignment wrapText="1"/>
    </xf>
    <xf numFmtId="0" fontId="0" fillId="0" borderId="0" xfId="0" applyAlignment="1">
      <alignment vertical="center"/>
    </xf>
    <xf numFmtId="0" fontId="6" fillId="0" borderId="1" xfId="0" applyFont="1" applyBorder="1" applyAlignment="1">
      <alignment horizontal="center" vertical="center"/>
    </xf>
    <xf numFmtId="0" fontId="6" fillId="0" borderId="1" xfId="0" applyFont="1" applyBorder="1" applyAlignment="1">
      <alignment horizontal="center" wrapText="1"/>
    </xf>
    <xf numFmtId="0" fontId="1" fillId="0" borderId="0" xfId="0" applyFont="1" applyAlignment="1" applyProtection="1">
      <alignment horizontal="center" vertical="center"/>
      <protection locked="0"/>
    </xf>
    <xf numFmtId="0" fontId="1" fillId="0" borderId="1" xfId="0" applyFont="1" applyBorder="1" applyAlignment="1" applyProtection="1">
      <alignment horizontal="left" vertical="center"/>
      <protection locked="0"/>
    </xf>
    <xf numFmtId="0" fontId="1" fillId="0" borderId="0" xfId="0" applyFont="1" applyFill="1" applyAlignment="1" applyProtection="1">
      <alignment horizontal="center" vertical="center"/>
      <protection locked="0"/>
    </xf>
    <xf numFmtId="0" fontId="1" fillId="0" borderId="1" xfId="0" applyFont="1" applyBorder="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2" borderId="1" xfId="0" applyFont="1" applyFill="1" applyBorder="1" applyAlignment="1" applyProtection="1">
      <alignment horizontal="center" vertical="center"/>
      <protection locked="0"/>
    </xf>
    <xf numFmtId="0" fontId="1" fillId="5" borderId="1" xfId="0" applyFont="1" applyFill="1" applyBorder="1" applyAlignment="1" applyProtection="1">
      <alignment horizontal="left" vertical="center"/>
      <protection locked="0"/>
    </xf>
    <xf numFmtId="0" fontId="1" fillId="5" borderId="1" xfId="0" applyFont="1" applyFill="1" applyBorder="1" applyAlignment="1" applyProtection="1">
      <alignment horizontal="center" vertical="center"/>
      <protection locked="0"/>
    </xf>
    <xf numFmtId="0" fontId="1" fillId="5" borderId="1" xfId="0" applyFont="1" applyFill="1" applyBorder="1" applyAlignment="1" applyProtection="1">
      <alignment horizontal="left" vertical="center" wrapText="1"/>
      <protection locked="0"/>
    </xf>
    <xf numFmtId="0" fontId="1" fillId="5" borderId="1" xfId="0" applyFont="1" applyFill="1" applyBorder="1" applyAlignment="1" applyProtection="1">
      <alignment horizontal="center" vertical="center" wrapText="1"/>
      <protection locked="0"/>
    </xf>
    <xf numFmtId="0" fontId="1" fillId="0" borderId="0" xfId="0" applyFont="1" applyAlignment="1" applyProtection="1">
      <alignment horizontal="left" vertical="center"/>
      <protection locked="0"/>
    </xf>
    <xf numFmtId="0" fontId="1" fillId="0" borderId="0" xfId="0" applyFont="1" applyBorder="1" applyAlignment="1" applyProtection="1">
      <alignment horizontal="center" vertical="center"/>
      <protection locked="0"/>
    </xf>
    <xf numFmtId="0" fontId="0" fillId="0" borderId="0" xfId="0" applyAlignment="1" applyProtection="1">
      <alignment horizontal="left" vertical="center"/>
      <protection locked="0"/>
    </xf>
    <xf numFmtId="0" fontId="0" fillId="0" borderId="0" xfId="0" applyAlignment="1" applyProtection="1">
      <alignment horizontal="center" vertical="center"/>
      <protection locked="0"/>
    </xf>
    <xf numFmtId="0" fontId="0" fillId="0" borderId="0" xfId="0" applyBorder="1" applyAlignment="1" applyProtection="1">
      <alignment horizontal="center" vertical="center"/>
      <protection locked="0"/>
    </xf>
    <xf numFmtId="0" fontId="0" fillId="0" borderId="0" xfId="0" applyAlignment="1">
      <alignment horizontal="left" vertical="center" wrapText="1"/>
    </xf>
    <xf numFmtId="0" fontId="4" fillId="0" borderId="0" xfId="0" applyFont="1" applyAlignment="1">
      <alignment horizontal="right" vertical="center" wrapText="1"/>
    </xf>
    <xf numFmtId="0" fontId="0" fillId="0" borderId="1" xfId="0" applyBorder="1" applyAlignment="1" applyProtection="1">
      <alignment horizontal="left" vertical="center" wrapText="1"/>
      <protection locked="0"/>
    </xf>
    <xf numFmtId="0" fontId="4" fillId="2" borderId="4" xfId="0" applyFont="1" applyFill="1" applyBorder="1" applyAlignment="1">
      <alignment horizontal="center" vertical="center" wrapText="1"/>
    </xf>
    <xf numFmtId="0" fontId="4" fillId="0" borderId="0" xfId="0" applyFont="1" applyBorder="1" applyAlignment="1">
      <alignment horizontal="center" vertical="center" wrapText="1"/>
    </xf>
    <xf numFmtId="0" fontId="1" fillId="0" borderId="0" xfId="0" applyFont="1" applyAlignment="1" applyProtection="1">
      <alignment horizontal="left" vertical="center" wrapText="1"/>
      <protection locked="0"/>
    </xf>
    <xf numFmtId="0" fontId="0" fillId="0" borderId="0" xfId="0" applyAlignment="1" applyProtection="1">
      <alignment horizontal="left" vertical="center" wrapText="1"/>
      <protection locked="0"/>
    </xf>
    <xf numFmtId="0" fontId="6" fillId="0" borderId="0" xfId="0" applyFont="1" applyAlignment="1" applyProtection="1">
      <alignment horizontal="center" vertical="center"/>
      <protection locked="0"/>
    </xf>
    <xf numFmtId="0" fontId="1" fillId="0" borderId="1" xfId="0" applyFont="1" applyFill="1" applyBorder="1" applyAlignment="1">
      <alignment horizontal="center" vertical="center" wrapText="1"/>
    </xf>
    <xf numFmtId="0" fontId="1" fillId="6" borderId="1" xfId="0" applyFont="1" applyFill="1" applyBorder="1" applyAlignment="1" applyProtection="1">
      <alignment horizontal="left" vertical="center" wrapText="1"/>
      <protection locked="0"/>
    </xf>
    <xf numFmtId="0" fontId="1" fillId="6" borderId="1" xfId="0" applyFont="1" applyFill="1" applyBorder="1" applyAlignment="1" applyProtection="1">
      <alignment horizontal="center" vertical="center"/>
      <protection locked="0"/>
    </xf>
    <xf numFmtId="0" fontId="29" fillId="6" borderId="1" xfId="0" applyFont="1" applyFill="1" applyBorder="1" applyAlignment="1" applyProtection="1">
      <alignment horizontal="center" vertical="center"/>
      <protection locked="0"/>
    </xf>
    <xf numFmtId="49" fontId="1" fillId="6" borderId="1" xfId="0" applyNumberFormat="1" applyFont="1" applyFill="1" applyBorder="1" applyAlignment="1" applyProtection="1">
      <alignment horizontal="center" vertical="center"/>
      <protection locked="0"/>
    </xf>
    <xf numFmtId="0" fontId="29" fillId="6" borderId="1" xfId="0" quotePrefix="1" applyFont="1" applyFill="1" applyBorder="1" applyAlignment="1" applyProtection="1">
      <alignment horizontal="center" vertical="center"/>
      <protection locked="0"/>
    </xf>
    <xf numFmtId="0" fontId="29" fillId="6" borderId="1" xfId="0" applyFont="1" applyFill="1" applyBorder="1" applyAlignment="1" applyProtection="1">
      <alignment horizontal="left" vertical="center" wrapText="1"/>
      <protection locked="0"/>
    </xf>
    <xf numFmtId="0" fontId="1" fillId="6" borderId="1" xfId="0" applyFont="1" applyFill="1" applyBorder="1" applyAlignment="1" applyProtection="1">
      <alignment horizontal="center" vertical="center" wrapText="1"/>
      <protection locked="0"/>
    </xf>
    <xf numFmtId="0" fontId="1" fillId="6" borderId="0" xfId="0" applyFont="1" applyFill="1" applyAlignment="1" applyProtection="1">
      <alignment horizontal="center" vertical="center"/>
      <protection locked="0"/>
    </xf>
    <xf numFmtId="0" fontId="1" fillId="5" borderId="1" xfId="0" applyNumberFormat="1" applyFont="1" applyFill="1" applyBorder="1" applyAlignment="1" applyProtection="1">
      <alignment horizontal="center" vertical="center"/>
      <protection locked="0"/>
    </xf>
    <xf numFmtId="0" fontId="1" fillId="0" borderId="5" xfId="0" applyFont="1" applyBorder="1" applyAlignment="1" applyProtection="1">
      <alignment horizontal="left" vertical="center" wrapText="1"/>
      <protection locked="0"/>
    </xf>
    <xf numFmtId="0" fontId="1" fillId="0" borderId="5" xfId="0" applyFont="1" applyBorder="1" applyAlignment="1" applyProtection="1">
      <alignment horizontal="center" vertical="center"/>
      <protection locked="0"/>
    </xf>
    <xf numFmtId="0" fontId="1" fillId="0" borderId="5" xfId="0" applyFont="1" applyBorder="1" applyAlignment="1" applyProtection="1">
      <alignment horizontal="left" vertical="center"/>
      <protection locked="0"/>
    </xf>
    <xf numFmtId="0" fontId="1" fillId="7" borderId="1" xfId="0" applyFont="1" applyFill="1" applyBorder="1" applyAlignment="1" applyProtection="1">
      <alignment horizontal="left" vertical="center" wrapText="1"/>
      <protection locked="0"/>
    </xf>
    <xf numFmtId="0" fontId="1" fillId="7" borderId="1" xfId="0" applyFont="1" applyFill="1" applyBorder="1" applyAlignment="1" applyProtection="1">
      <alignment horizontal="center" vertical="center"/>
      <protection locked="0"/>
    </xf>
    <xf numFmtId="0" fontId="29" fillId="7" borderId="1" xfId="0" applyFont="1" applyFill="1" applyBorder="1" applyAlignment="1" applyProtection="1">
      <alignment horizontal="center" vertical="center"/>
      <protection locked="0"/>
    </xf>
    <xf numFmtId="2" fontId="29" fillId="7" borderId="1" xfId="0" applyNumberFormat="1" applyFont="1" applyFill="1" applyBorder="1" applyAlignment="1" applyProtection="1">
      <alignment horizontal="center" vertical="center"/>
      <protection locked="0"/>
    </xf>
    <xf numFmtId="0" fontId="29" fillId="7" borderId="1" xfId="0" quotePrefix="1" applyFont="1" applyFill="1" applyBorder="1" applyAlignment="1" applyProtection="1">
      <alignment horizontal="center" vertical="center"/>
      <protection locked="0"/>
    </xf>
    <xf numFmtId="0" fontId="1" fillId="7" borderId="1" xfId="0" applyFont="1" applyFill="1" applyBorder="1" applyAlignment="1" applyProtection="1">
      <alignment horizontal="center" vertical="center" wrapText="1"/>
      <protection locked="0"/>
    </xf>
    <xf numFmtId="0" fontId="1" fillId="7" borderId="0" xfId="0" applyFont="1" applyFill="1" applyAlignment="1" applyProtection="1">
      <alignment horizontal="center" vertical="center"/>
      <protection locked="0"/>
    </xf>
    <xf numFmtId="3" fontId="1" fillId="7" borderId="1" xfId="0" applyNumberFormat="1" applyFont="1" applyFill="1" applyBorder="1" applyAlignment="1" applyProtection="1">
      <alignment horizontal="center" vertical="center"/>
      <protection locked="0"/>
    </xf>
    <xf numFmtId="0" fontId="1" fillId="7" borderId="1" xfId="0" applyFont="1" applyFill="1" applyBorder="1" applyAlignment="1" applyProtection="1">
      <alignment horizontal="left" vertical="center"/>
      <protection locked="0"/>
    </xf>
    <xf numFmtId="0" fontId="29" fillId="7" borderId="1" xfId="0" applyFont="1" applyFill="1" applyBorder="1" applyAlignment="1" applyProtection="1">
      <alignment horizontal="center" vertical="center" wrapText="1"/>
      <protection locked="0"/>
    </xf>
    <xf numFmtId="0" fontId="29" fillId="7" borderId="1" xfId="0" quotePrefix="1" applyFont="1" applyFill="1" applyBorder="1" applyAlignment="1" applyProtection="1">
      <alignment horizontal="left" vertical="center" wrapText="1"/>
      <protection locked="0"/>
    </xf>
    <xf numFmtId="0" fontId="1" fillId="7" borderId="4" xfId="0" applyFont="1" applyFill="1" applyBorder="1" applyAlignment="1" applyProtection="1">
      <alignment horizontal="left" vertical="center" wrapText="1"/>
      <protection locked="0"/>
    </xf>
    <xf numFmtId="0" fontId="1" fillId="7" borderId="2" xfId="0" applyFont="1" applyFill="1" applyBorder="1" applyAlignment="1" applyProtection="1">
      <alignment horizontal="left" vertical="center" wrapText="1"/>
      <protection locked="0"/>
    </xf>
    <xf numFmtId="0" fontId="1" fillId="7" borderId="3" xfId="0" applyFont="1" applyFill="1" applyBorder="1" applyAlignment="1" applyProtection="1">
      <alignment horizontal="left" vertical="center" wrapText="1"/>
      <protection locked="0"/>
    </xf>
    <xf numFmtId="16" fontId="1" fillId="7" borderId="1" xfId="0" applyNumberFormat="1" applyFont="1" applyFill="1" applyBorder="1" applyAlignment="1" applyProtection="1">
      <alignment horizontal="center" vertical="center"/>
      <protection locked="0"/>
    </xf>
    <xf numFmtId="0" fontId="29" fillId="7" borderId="1" xfId="0" applyFont="1" applyFill="1" applyBorder="1" applyAlignment="1" applyProtection="1">
      <alignment horizontal="left" vertical="center" wrapText="1"/>
      <protection locked="0"/>
    </xf>
    <xf numFmtId="0" fontId="1" fillId="7" borderId="6" xfId="0" applyFont="1" applyFill="1" applyBorder="1" applyAlignment="1" applyProtection="1">
      <alignment horizontal="center" vertical="center"/>
      <protection locked="0"/>
    </xf>
    <xf numFmtId="0" fontId="1" fillId="7" borderId="6" xfId="0" applyFont="1" applyFill="1" applyBorder="1" applyAlignment="1" applyProtection="1">
      <alignment horizontal="center" vertical="center" wrapText="1"/>
      <protection locked="0"/>
    </xf>
    <xf numFmtId="0" fontId="1" fillId="7" borderId="6" xfId="0" applyFont="1" applyFill="1" applyBorder="1" applyAlignment="1" applyProtection="1">
      <alignment horizontal="left" vertical="center"/>
      <protection locked="0"/>
    </xf>
    <xf numFmtId="0" fontId="1" fillId="7" borderId="7" xfId="0" applyFont="1" applyFill="1" applyBorder="1" applyAlignment="1" applyProtection="1">
      <alignment horizontal="left" vertical="center" wrapText="1"/>
      <protection locked="0"/>
    </xf>
    <xf numFmtId="0" fontId="1" fillId="7" borderId="7" xfId="0" applyFont="1" applyFill="1" applyBorder="1" applyAlignment="1" applyProtection="1">
      <alignment horizontal="center" vertical="center"/>
      <protection locked="0"/>
    </xf>
    <xf numFmtId="0" fontId="29" fillId="7" borderId="7" xfId="0" applyFont="1" applyFill="1" applyBorder="1" applyAlignment="1" applyProtection="1">
      <alignment horizontal="center" vertical="center"/>
      <protection locked="0"/>
    </xf>
    <xf numFmtId="0" fontId="29" fillId="7" borderId="7" xfId="0" quotePrefix="1" applyFont="1" applyFill="1" applyBorder="1" applyAlignment="1" applyProtection="1">
      <alignment horizontal="center" vertical="center"/>
      <protection locked="0"/>
    </xf>
    <xf numFmtId="0" fontId="1" fillId="7" borderId="7" xfId="0" applyFont="1" applyFill="1" applyBorder="1" applyAlignment="1" applyProtection="1">
      <alignment horizontal="center" vertical="center" wrapText="1"/>
      <protection locked="0"/>
    </xf>
    <xf numFmtId="0" fontId="1" fillId="5" borderId="1" xfId="0" quotePrefix="1" applyFont="1" applyFill="1" applyBorder="1" applyAlignment="1" applyProtection="1">
      <alignment horizontal="center" vertical="center"/>
      <protection locked="0"/>
    </xf>
    <xf numFmtId="2" fontId="1" fillId="5" borderId="1" xfId="0" quotePrefix="1" applyNumberFormat="1" applyFont="1" applyFill="1" applyBorder="1" applyAlignment="1" applyProtection="1">
      <alignment horizontal="center" vertical="center"/>
      <protection locked="0"/>
    </xf>
    <xf numFmtId="0" fontId="1" fillId="5" borderId="6" xfId="0" applyFont="1" applyFill="1" applyBorder="1" applyAlignment="1" applyProtection="1">
      <alignment horizontal="center" vertical="center"/>
      <protection locked="0"/>
    </xf>
    <xf numFmtId="0" fontId="8" fillId="0" borderId="0" xfId="0" applyFont="1" applyAlignment="1">
      <alignment vertical="center"/>
    </xf>
    <xf numFmtId="0" fontId="1" fillId="5" borderId="2" xfId="0" applyFont="1" applyFill="1" applyBorder="1" applyAlignment="1" applyProtection="1">
      <alignment horizontal="left" vertical="center" wrapText="1"/>
      <protection locked="0"/>
    </xf>
    <xf numFmtId="0" fontId="1" fillId="8" borderId="1" xfId="0" applyFont="1" applyFill="1" applyBorder="1" applyAlignment="1" applyProtection="1">
      <alignment horizontal="left" vertical="center" wrapText="1"/>
      <protection locked="0"/>
    </xf>
    <xf numFmtId="0" fontId="1" fillId="8" borderId="1" xfId="0" applyFont="1" applyFill="1" applyBorder="1" applyAlignment="1" applyProtection="1">
      <alignment horizontal="center" vertical="center"/>
      <protection locked="0"/>
    </xf>
    <xf numFmtId="0" fontId="1" fillId="5" borderId="6" xfId="0" applyNumberFormat="1" applyFont="1" applyFill="1" applyBorder="1" applyAlignment="1" applyProtection="1">
      <alignment horizontal="center" vertical="center" wrapText="1"/>
      <protection locked="0"/>
    </xf>
    <xf numFmtId="0" fontId="1" fillId="7" borderId="1" xfId="0" applyFont="1" applyFill="1" applyBorder="1" applyAlignment="1" applyProtection="1">
      <alignment horizontal="left" vertical="center" wrapText="1"/>
      <protection locked="0"/>
    </xf>
    <xf numFmtId="0" fontId="1" fillId="8" borderId="1" xfId="0" quotePrefix="1" applyFont="1" applyFill="1" applyBorder="1" applyAlignment="1" applyProtection="1">
      <alignment horizontal="center" vertical="center"/>
      <protection locked="0"/>
    </xf>
    <xf numFmtId="0" fontId="1" fillId="9" borderId="1" xfId="0" applyFont="1" applyFill="1" applyBorder="1" applyAlignment="1" applyProtection="1">
      <alignment horizontal="left" vertical="center" wrapText="1"/>
      <protection locked="0"/>
    </xf>
    <xf numFmtId="0" fontId="1" fillId="9" borderId="0" xfId="0" applyFont="1" applyFill="1" applyAlignment="1" applyProtection="1">
      <alignment horizontal="center" vertical="center"/>
      <protection locked="0"/>
    </xf>
    <xf numFmtId="0" fontId="1" fillId="0" borderId="0" xfId="0" applyFont="1" applyAlignment="1" applyProtection="1">
      <alignment horizontal="center" vertical="center" wrapText="1"/>
      <protection locked="0"/>
    </xf>
    <xf numFmtId="0" fontId="1" fillId="8" borderId="6" xfId="0" applyFont="1" applyFill="1" applyBorder="1" applyAlignment="1" applyProtection="1">
      <alignment horizontal="center" vertical="center"/>
      <protection locked="0"/>
    </xf>
    <xf numFmtId="0" fontId="1" fillId="8" borderId="1" xfId="0" applyFont="1" applyFill="1" applyBorder="1" applyAlignment="1" applyProtection="1">
      <alignment horizontal="center" vertical="center" wrapText="1"/>
      <protection locked="0"/>
    </xf>
    <xf numFmtId="0" fontId="1" fillId="8" borderId="1" xfId="0" applyFont="1" applyFill="1" applyBorder="1" applyAlignment="1" applyProtection="1">
      <alignment horizontal="left" vertical="center"/>
      <protection locked="0"/>
    </xf>
    <xf numFmtId="16" fontId="1" fillId="8" borderId="1" xfId="0" applyNumberFormat="1" applyFont="1" applyFill="1" applyBorder="1" applyAlignment="1" applyProtection="1">
      <alignment horizontal="center" vertical="center" wrapText="1"/>
      <protection locked="0"/>
    </xf>
    <xf numFmtId="0" fontId="31" fillId="6" borderId="1" xfId="0" applyFont="1" applyFill="1" applyBorder="1" applyAlignment="1" applyProtection="1">
      <alignment horizontal="center" vertical="center"/>
      <protection locked="0"/>
    </xf>
    <xf numFmtId="0" fontId="1" fillId="6" borderId="1" xfId="0" applyFont="1" applyFill="1" applyBorder="1" applyAlignment="1" applyProtection="1">
      <alignment horizontal="left" vertical="center"/>
      <protection locked="0"/>
    </xf>
    <xf numFmtId="0" fontId="1" fillId="6" borderId="6" xfId="0" applyFont="1" applyFill="1" applyBorder="1" applyAlignment="1" applyProtection="1">
      <alignment horizontal="center" vertical="center"/>
      <protection locked="0"/>
    </xf>
    <xf numFmtId="0" fontId="30" fillId="6" borderId="1" xfId="0" applyFont="1" applyFill="1" applyBorder="1" applyAlignment="1" applyProtection="1">
      <alignment horizontal="center" vertical="center"/>
      <protection locked="0"/>
    </xf>
    <xf numFmtId="0" fontId="1" fillId="8" borderId="1" xfId="0" applyNumberFormat="1" applyFont="1" applyFill="1" applyBorder="1" applyAlignment="1" applyProtection="1">
      <alignment horizontal="center" vertical="center" wrapText="1"/>
      <protection locked="0"/>
    </xf>
    <xf numFmtId="3" fontId="1" fillId="8" borderId="1" xfId="0" quotePrefix="1" applyNumberFormat="1" applyFont="1" applyFill="1" applyBorder="1" applyAlignment="1" applyProtection="1">
      <alignment horizontal="center" vertical="center"/>
      <protection locked="0"/>
    </xf>
    <xf numFmtId="3" fontId="1" fillId="6" borderId="1" xfId="0" quotePrefix="1" applyNumberFormat="1" applyFont="1" applyFill="1" applyBorder="1" applyAlignment="1" applyProtection="1">
      <alignment horizontal="center" vertical="center"/>
      <protection locked="0"/>
    </xf>
    <xf numFmtId="0" fontId="1" fillId="6" borderId="1" xfId="0" quotePrefix="1" applyFont="1" applyFill="1" applyBorder="1" applyAlignment="1" applyProtection="1">
      <alignment horizontal="center" vertical="center"/>
      <protection locked="0"/>
    </xf>
    <xf numFmtId="3" fontId="1" fillId="6" borderId="1" xfId="0" applyNumberFormat="1" applyFont="1" applyFill="1" applyBorder="1" applyAlignment="1" applyProtection="1">
      <alignment horizontal="center" vertical="center"/>
      <protection locked="0"/>
    </xf>
    <xf numFmtId="3" fontId="1" fillId="8" borderId="1" xfId="0" applyNumberFormat="1" applyFont="1" applyFill="1" applyBorder="1" applyAlignment="1" applyProtection="1">
      <alignment horizontal="center" vertical="center"/>
      <protection locked="0"/>
    </xf>
    <xf numFmtId="0" fontId="1" fillId="8" borderId="1" xfId="0" applyNumberFormat="1" applyFont="1" applyFill="1" applyBorder="1" applyAlignment="1" applyProtection="1">
      <alignment horizontal="center" vertical="center"/>
      <protection locked="0"/>
    </xf>
    <xf numFmtId="0" fontId="1" fillId="7" borderId="1" xfId="0" applyFont="1" applyFill="1" applyBorder="1" applyAlignment="1" applyProtection="1">
      <alignment horizontal="left" vertical="center" wrapText="1"/>
      <protection locked="0"/>
    </xf>
    <xf numFmtId="0" fontId="30" fillId="6" borderId="1" xfId="0" applyFont="1" applyFill="1" applyBorder="1" applyAlignment="1" applyProtection="1">
      <alignment horizontal="left" vertical="center"/>
      <protection locked="0"/>
    </xf>
    <xf numFmtId="0" fontId="1" fillId="6" borderId="0" xfId="0" applyFont="1" applyFill="1" applyAlignment="1" applyProtection="1">
      <alignment horizontal="center" vertical="center" wrapText="1"/>
      <protection locked="0"/>
    </xf>
    <xf numFmtId="0" fontId="1" fillId="10" borderId="1" xfId="0" applyFont="1" applyFill="1" applyBorder="1" applyAlignment="1" applyProtection="1">
      <alignment horizontal="left" vertical="center" wrapText="1"/>
      <protection locked="0"/>
    </xf>
    <xf numFmtId="49" fontId="1" fillId="8" borderId="1" xfId="0" applyNumberFormat="1" applyFont="1" applyFill="1" applyBorder="1" applyAlignment="1" applyProtection="1">
      <alignment horizontal="center" vertical="center"/>
      <protection locked="0"/>
    </xf>
    <xf numFmtId="0" fontId="7" fillId="3" borderId="8" xfId="0" applyFont="1" applyFill="1" applyBorder="1" applyAlignment="1" applyProtection="1">
      <alignment vertical="center"/>
      <protection locked="0"/>
    </xf>
    <xf numFmtId="0" fontId="4" fillId="0" borderId="0" xfId="0" applyFont="1" applyAlignment="1">
      <alignment vertical="center"/>
    </xf>
    <xf numFmtId="0" fontId="4" fillId="0" borderId="0" xfId="0" applyFont="1" applyAlignment="1">
      <alignment horizontal="right" vertical="center"/>
    </xf>
    <xf numFmtId="0" fontId="1" fillId="0" borderId="0" xfId="0" applyFont="1" applyFill="1" applyAlignment="1">
      <alignment horizontal="center" vertical="center"/>
    </xf>
    <xf numFmtId="0" fontId="1" fillId="0" borderId="4" xfId="0" applyFont="1" applyFill="1" applyBorder="1" applyAlignment="1">
      <alignment horizontal="center" vertical="center" wrapText="1"/>
    </xf>
    <xf numFmtId="0" fontId="1" fillId="8" borderId="4" xfId="0" applyFont="1" applyFill="1" applyBorder="1" applyAlignment="1" applyProtection="1">
      <alignment horizontal="center" vertical="center"/>
      <protection locked="0"/>
    </xf>
    <xf numFmtId="0" fontId="1" fillId="2" borderId="4" xfId="0" applyFont="1" applyFill="1" applyBorder="1" applyAlignment="1" applyProtection="1">
      <alignment horizontal="center" vertical="center"/>
      <protection locked="0"/>
    </xf>
    <xf numFmtId="0" fontId="1" fillId="0" borderId="1" xfId="0" applyFont="1" applyFill="1" applyBorder="1" applyAlignment="1" applyProtection="1">
      <alignment horizontal="center" vertical="center"/>
      <protection locked="0"/>
    </xf>
    <xf numFmtId="0" fontId="6" fillId="0" borderId="1" xfId="0" applyFont="1" applyFill="1" applyBorder="1" applyAlignment="1" applyProtection="1">
      <alignment horizontal="center" vertical="center"/>
      <protection locked="0"/>
    </xf>
    <xf numFmtId="0" fontId="1" fillId="0" borderId="1" xfId="0" applyFont="1" applyFill="1" applyBorder="1" applyAlignment="1" applyProtection="1">
      <alignment horizontal="center" vertical="center" wrapText="1"/>
      <protection locked="0"/>
    </xf>
    <xf numFmtId="0" fontId="4" fillId="13" borderId="1" xfId="0" applyFont="1" applyFill="1" applyBorder="1" applyAlignment="1">
      <alignment vertical="center" wrapText="1"/>
    </xf>
    <xf numFmtId="0" fontId="1" fillId="0" borderId="1" xfId="0" applyFont="1" applyFill="1" applyBorder="1" applyAlignment="1" applyProtection="1">
      <alignment horizontal="left" vertical="center" wrapText="1"/>
      <protection locked="0"/>
    </xf>
    <xf numFmtId="0" fontId="4" fillId="11" borderId="4" xfId="0" applyFont="1" applyFill="1" applyBorder="1" applyAlignment="1">
      <alignment horizontal="center" vertical="center"/>
    </xf>
    <xf numFmtId="0" fontId="32" fillId="0" borderId="0" xfId="0" applyFont="1" applyAlignment="1">
      <alignment vertical="center"/>
    </xf>
    <xf numFmtId="0" fontId="12" fillId="0" borderId="0" xfId="0" applyFont="1"/>
    <xf numFmtId="0" fontId="1" fillId="14" borderId="9" xfId="0" applyFont="1" applyFill="1" applyBorder="1" applyAlignment="1">
      <alignment horizontal="center" vertical="center" wrapText="1"/>
    </xf>
    <xf numFmtId="0" fontId="1" fillId="14" borderId="10" xfId="0" applyFont="1" applyFill="1" applyBorder="1" applyAlignment="1">
      <alignment horizontal="center" vertical="center" wrapText="1"/>
    </xf>
    <xf numFmtId="3" fontId="1" fillId="14" borderId="10" xfId="0" applyNumberFormat="1" applyFont="1" applyFill="1" applyBorder="1" applyAlignment="1">
      <alignment horizontal="center" vertical="center" wrapText="1"/>
    </xf>
    <xf numFmtId="0" fontId="1" fillId="14" borderId="11" xfId="0" applyFont="1" applyFill="1" applyBorder="1" applyAlignment="1">
      <alignment horizontal="center" vertical="center" wrapText="1"/>
    </xf>
    <xf numFmtId="0" fontId="1" fillId="14" borderId="7" xfId="0" applyFont="1" applyFill="1" applyBorder="1" applyAlignment="1">
      <alignment vertical="center" wrapText="1"/>
    </xf>
    <xf numFmtId="0" fontId="1" fillId="14" borderId="12" xfId="0" applyFont="1" applyFill="1" applyBorder="1" applyAlignment="1">
      <alignment vertical="center" wrapText="1"/>
    </xf>
    <xf numFmtId="0" fontId="1" fillId="14" borderId="6" xfId="0" applyFont="1" applyFill="1" applyBorder="1" applyAlignment="1">
      <alignment vertical="center" wrapText="1"/>
    </xf>
    <xf numFmtId="0" fontId="1" fillId="14" borderId="15" xfId="0" applyFont="1" applyFill="1" applyBorder="1" applyAlignment="1">
      <alignment horizontal="center" vertical="center" wrapText="1"/>
    </xf>
    <xf numFmtId="0" fontId="1" fillId="14" borderId="16" xfId="0" applyFont="1" applyFill="1" applyBorder="1" applyAlignment="1">
      <alignment vertical="center" wrapText="1"/>
    </xf>
    <xf numFmtId="0" fontId="1" fillId="14" borderId="17" xfId="0" applyFont="1" applyFill="1" applyBorder="1" applyAlignment="1">
      <alignment horizontal="center" vertical="center" wrapText="1"/>
    </xf>
    <xf numFmtId="0" fontId="1" fillId="14" borderId="18" xfId="0" applyFont="1" applyFill="1" applyBorder="1" applyAlignment="1">
      <alignment vertical="center" wrapText="1"/>
    </xf>
    <xf numFmtId="0" fontId="1" fillId="14" borderId="19" xfId="0" applyFont="1" applyFill="1" applyBorder="1" applyAlignment="1">
      <alignment horizontal="center" vertical="center" wrapText="1"/>
    </xf>
    <xf numFmtId="0" fontId="1" fillId="14" borderId="20" xfId="0" applyFont="1" applyFill="1" applyBorder="1" applyAlignment="1">
      <alignment vertical="center" wrapText="1"/>
    </xf>
    <xf numFmtId="0" fontId="32" fillId="15" borderId="0" xfId="0" applyFont="1" applyFill="1" applyAlignment="1">
      <alignment vertical="center"/>
    </xf>
    <xf numFmtId="0" fontId="12" fillId="15" borderId="0" xfId="0" applyFont="1" applyFill="1"/>
    <xf numFmtId="0" fontId="0" fillId="15" borderId="0" xfId="0" applyFill="1"/>
    <xf numFmtId="0" fontId="1" fillId="0" borderId="0" xfId="0" applyFont="1"/>
    <xf numFmtId="0" fontId="3" fillId="0" borderId="0" xfId="1" applyAlignment="1" applyProtection="1"/>
    <xf numFmtId="0" fontId="14" fillId="0" borderId="0" xfId="0" applyFont="1" applyAlignment="1">
      <alignment vertical="center"/>
    </xf>
    <xf numFmtId="0" fontId="13" fillId="0" borderId="0" xfId="0" applyFont="1" applyAlignment="1">
      <alignment vertical="center"/>
    </xf>
    <xf numFmtId="0" fontId="16" fillId="0" borderId="0" xfId="0" applyFont="1" applyAlignment="1">
      <alignment horizontal="left" vertical="center" indent="4"/>
    </xf>
    <xf numFmtId="0" fontId="18" fillId="0" borderId="0" xfId="0" applyFont="1" applyAlignment="1">
      <alignment vertical="center"/>
    </xf>
    <xf numFmtId="0" fontId="33" fillId="0" borderId="0" xfId="0" applyFont="1" applyAlignment="1">
      <alignment vertical="center"/>
    </xf>
    <xf numFmtId="0" fontId="34" fillId="0" borderId="0" xfId="0" applyFont="1" applyAlignment="1">
      <alignment vertical="center"/>
    </xf>
    <xf numFmtId="0" fontId="35" fillId="0" borderId="0" xfId="0" applyFont="1" applyAlignment="1">
      <alignment horizontal="left" vertical="center" indent="4"/>
    </xf>
    <xf numFmtId="0" fontId="22" fillId="0" borderId="0" xfId="0" applyFont="1" applyAlignment="1">
      <alignment vertical="center"/>
    </xf>
    <xf numFmtId="0" fontId="36" fillId="0" borderId="0" xfId="0" applyFont="1" applyAlignment="1">
      <alignment vertical="center"/>
    </xf>
    <xf numFmtId="0" fontId="36" fillId="0" borderId="0" xfId="0" applyFont="1" applyAlignment="1">
      <alignment horizontal="left" vertical="center" indent="4"/>
    </xf>
    <xf numFmtId="0" fontId="13" fillId="0" borderId="0" xfId="0" applyFont="1" applyAlignment="1">
      <alignment horizontal="left" vertical="center" indent="4"/>
    </xf>
    <xf numFmtId="0" fontId="27" fillId="0" borderId="0" xfId="0" applyFont="1" applyAlignment="1">
      <alignment vertical="center"/>
    </xf>
    <xf numFmtId="0" fontId="37" fillId="0" borderId="0" xfId="0" applyFont="1" applyAlignment="1">
      <alignment vertical="center"/>
    </xf>
    <xf numFmtId="0" fontId="28" fillId="0" borderId="0" xfId="0" applyFont="1" applyAlignment="1">
      <alignment vertical="center"/>
    </xf>
    <xf numFmtId="0" fontId="1" fillId="0" borderId="0" xfId="0" applyFont="1" applyAlignment="1">
      <alignment vertical="center"/>
    </xf>
    <xf numFmtId="0" fontId="38" fillId="0" borderId="0" xfId="0" applyFont="1" applyAlignment="1">
      <alignment vertical="center"/>
    </xf>
    <xf numFmtId="0" fontId="26" fillId="0" borderId="0" xfId="0" applyFont="1" applyAlignment="1">
      <alignment vertical="center"/>
    </xf>
    <xf numFmtId="0" fontId="0" fillId="0" borderId="8" xfId="0" applyBorder="1"/>
    <xf numFmtId="0" fontId="1" fillId="7" borderId="4" xfId="0" applyFont="1" applyFill="1" applyBorder="1" applyAlignment="1" applyProtection="1">
      <alignment horizontal="center" vertical="center"/>
      <protection locked="0"/>
    </xf>
    <xf numFmtId="0" fontId="1" fillId="7" borderId="1" xfId="0" applyFont="1" applyFill="1" applyBorder="1" applyAlignment="1" applyProtection="1">
      <alignment horizontal="left" vertical="center" wrapText="1"/>
      <protection locked="0"/>
    </xf>
    <xf numFmtId="16" fontId="1" fillId="7" borderId="1" xfId="0" applyNumberFormat="1" applyFont="1" applyFill="1" applyBorder="1" applyAlignment="1" applyProtection="1">
      <alignment horizontal="center" vertical="center" wrapText="1"/>
      <protection locked="0"/>
    </xf>
    <xf numFmtId="0" fontId="1" fillId="7" borderId="1" xfId="0" quotePrefix="1" applyFont="1" applyFill="1" applyBorder="1" applyAlignment="1" applyProtection="1">
      <alignment horizontal="center" vertical="center"/>
      <protection locked="0"/>
    </xf>
    <xf numFmtId="0" fontId="40" fillId="0" borderId="0" xfId="0" applyFont="1" applyFill="1" applyBorder="1" applyAlignment="1" applyProtection="1">
      <alignment horizontal="center" vertical="center"/>
      <protection locked="0"/>
    </xf>
    <xf numFmtId="0" fontId="6" fillId="0" borderId="0" xfId="0" applyFont="1" applyAlignment="1">
      <alignment horizontal="left" vertical="center" wrapText="1"/>
    </xf>
    <xf numFmtId="0" fontId="0" fillId="0" borderId="0" xfId="0" applyBorder="1" applyAlignment="1">
      <alignment horizontal="left" vertical="center"/>
    </xf>
    <xf numFmtId="0" fontId="1" fillId="0" borderId="0" xfId="0" applyFont="1" applyAlignment="1">
      <alignment horizontal="left" vertical="center"/>
    </xf>
    <xf numFmtId="0" fontId="1" fillId="6" borderId="0" xfId="0" applyFont="1" applyFill="1" applyAlignment="1" applyProtection="1">
      <alignment horizontal="left" vertical="center"/>
      <protection locked="0"/>
    </xf>
    <xf numFmtId="0" fontId="1" fillId="0" borderId="0" xfId="0" applyFont="1" applyFill="1" applyAlignment="1" applyProtection="1">
      <alignment horizontal="left" vertical="center"/>
      <protection locked="0"/>
    </xf>
    <xf numFmtId="0" fontId="1" fillId="7" borderId="0" xfId="0" applyFont="1" applyFill="1" applyAlignment="1" applyProtection="1">
      <alignment horizontal="left" vertical="center"/>
      <protection locked="0"/>
    </xf>
    <xf numFmtId="0" fontId="6" fillId="0" borderId="0" xfId="0" applyFont="1" applyAlignment="1" applyProtection="1">
      <alignment horizontal="left" vertical="center"/>
      <protection locked="0"/>
    </xf>
    <xf numFmtId="0" fontId="1" fillId="8" borderId="2" xfId="0" applyFont="1" applyFill="1" applyBorder="1" applyAlignment="1" applyProtection="1">
      <alignment horizontal="center" vertical="center" wrapText="1"/>
      <protection locked="0"/>
    </xf>
    <xf numFmtId="0" fontId="1" fillId="7" borderId="4" xfId="0" applyFont="1" applyFill="1" applyBorder="1" applyAlignment="1" applyProtection="1">
      <alignment horizontal="center" vertical="center"/>
      <protection locked="0"/>
    </xf>
    <xf numFmtId="0" fontId="1" fillId="7" borderId="1" xfId="0" applyFont="1" applyFill="1" applyBorder="1" applyAlignment="1" applyProtection="1">
      <alignment horizontal="left" vertical="center" wrapText="1"/>
      <protection locked="0"/>
    </xf>
    <xf numFmtId="0" fontId="1" fillId="0" borderId="0" xfId="0" applyFont="1" applyAlignment="1">
      <alignment horizontal="left" vertical="center" wrapText="1"/>
    </xf>
    <xf numFmtId="0" fontId="1" fillId="3" borderId="8" xfId="0" applyFont="1" applyFill="1" applyBorder="1" applyAlignment="1" applyProtection="1">
      <alignment vertical="center"/>
      <protection locked="0"/>
    </xf>
    <xf numFmtId="0" fontId="6" fillId="11" borderId="1" xfId="0" applyFont="1" applyFill="1" applyBorder="1" applyAlignment="1">
      <alignment horizontal="center" vertical="center" wrapText="1"/>
    </xf>
    <xf numFmtId="0" fontId="1" fillId="0" borderId="3" xfId="0" applyFont="1" applyBorder="1" applyAlignment="1">
      <alignment horizontal="center" vertical="center"/>
    </xf>
    <xf numFmtId="0" fontId="1" fillId="11" borderId="1" xfId="0" applyFont="1" applyFill="1" applyBorder="1" applyAlignment="1">
      <alignment horizontal="center" vertical="center"/>
    </xf>
    <xf numFmtId="0" fontId="1" fillId="0" borderId="4" xfId="0" applyFont="1" applyBorder="1" applyAlignment="1">
      <alignment horizontal="center" vertical="center"/>
    </xf>
    <xf numFmtId="0" fontId="1" fillId="11" borderId="7" xfId="0" applyFont="1" applyFill="1" applyBorder="1" applyAlignment="1">
      <alignment horizontal="center" vertical="center"/>
    </xf>
    <xf numFmtId="0" fontId="1" fillId="11" borderId="2" xfId="0" applyFont="1" applyFill="1" applyBorder="1" applyAlignment="1">
      <alignment horizontal="center" vertical="center"/>
    </xf>
    <xf numFmtId="0" fontId="1" fillId="11" borderId="3" xfId="0" applyFont="1" applyFill="1" applyBorder="1" applyAlignment="1">
      <alignment vertical="center"/>
    </xf>
    <xf numFmtId="0" fontId="1" fillId="12" borderId="1" xfId="0" applyFont="1" applyFill="1" applyBorder="1" applyAlignment="1">
      <alignment horizontal="center" vertical="center"/>
    </xf>
    <xf numFmtId="0" fontId="1" fillId="12" borderId="4" xfId="0" applyFont="1" applyFill="1" applyBorder="1" applyAlignment="1">
      <alignment horizontal="center" vertical="center"/>
    </xf>
    <xf numFmtId="0" fontId="1" fillId="12" borderId="2" xfId="0" applyFont="1" applyFill="1" applyBorder="1" applyAlignment="1">
      <alignment vertical="center"/>
    </xf>
    <xf numFmtId="0" fontId="1" fillId="12" borderId="3" xfId="0" applyFont="1" applyFill="1" applyBorder="1" applyAlignment="1">
      <alignment vertical="center"/>
    </xf>
    <xf numFmtId="16" fontId="1" fillId="5" borderId="1" xfId="0" applyNumberFormat="1" applyFont="1" applyFill="1" applyBorder="1" applyAlignment="1" applyProtection="1">
      <alignment horizontal="center" vertical="center"/>
      <protection locked="0"/>
    </xf>
    <xf numFmtId="0" fontId="39" fillId="8" borderId="1" xfId="0" applyFont="1" applyFill="1" applyBorder="1" applyAlignment="1" applyProtection="1">
      <alignment horizontal="center" vertical="center"/>
      <protection locked="0"/>
    </xf>
    <xf numFmtId="0" fontId="39" fillId="8" borderId="1" xfId="0" quotePrefix="1" applyFont="1" applyFill="1" applyBorder="1" applyAlignment="1" applyProtection="1">
      <alignment horizontal="center" vertical="center"/>
      <protection locked="0"/>
    </xf>
    <xf numFmtId="0" fontId="39" fillId="8" borderId="4" xfId="0" applyFont="1" applyFill="1" applyBorder="1" applyAlignment="1" applyProtection="1">
      <alignment horizontal="center" vertical="center"/>
      <protection locked="0"/>
    </xf>
    <xf numFmtId="0" fontId="1" fillId="0" borderId="1" xfId="0" applyFont="1" applyBorder="1" applyAlignment="1" applyProtection="1">
      <alignment horizontal="center" vertical="center"/>
      <protection locked="0"/>
    </xf>
    <xf numFmtId="0" fontId="6" fillId="0" borderId="4" xfId="0" applyFont="1" applyBorder="1" applyAlignment="1">
      <alignment horizontal="center" vertical="center" wrapText="1"/>
    </xf>
    <xf numFmtId="0" fontId="1" fillId="8" borderId="2" xfId="0" applyFont="1" applyFill="1" applyBorder="1" applyAlignment="1" applyProtection="1">
      <alignment horizontal="left" vertical="center" wrapText="1"/>
      <protection locked="0"/>
    </xf>
    <xf numFmtId="0" fontId="6" fillId="0" borderId="1" xfId="0" applyFont="1" applyBorder="1" applyAlignment="1">
      <alignment horizontal="center" vertical="center" wrapText="1"/>
    </xf>
    <xf numFmtId="0" fontId="1" fillId="0" borderId="1" xfId="0" applyFont="1" applyFill="1" applyBorder="1" applyAlignment="1">
      <alignment horizontal="center" vertical="center" wrapText="1"/>
    </xf>
    <xf numFmtId="0" fontId="1" fillId="0" borderId="1" xfId="0" applyFont="1" applyFill="1" applyBorder="1" applyAlignment="1">
      <alignment horizontal="center" vertical="center"/>
    </xf>
    <xf numFmtId="0" fontId="1" fillId="5" borderId="4" xfId="0" applyFont="1" applyFill="1" applyBorder="1" applyAlignment="1" applyProtection="1">
      <alignment horizontal="center" vertical="center"/>
      <protection locked="0"/>
    </xf>
    <xf numFmtId="0" fontId="1" fillId="0" borderId="1" xfId="0" applyFont="1" applyBorder="1" applyAlignment="1">
      <alignment horizontal="center" vertical="center"/>
    </xf>
    <xf numFmtId="0" fontId="1" fillId="0" borderId="7" xfId="0" applyFont="1" applyBorder="1" applyAlignment="1">
      <alignment horizontal="center" vertical="center"/>
    </xf>
    <xf numFmtId="0" fontId="1" fillId="5" borderId="4" xfId="0" applyFont="1" applyFill="1" applyBorder="1" applyAlignment="1" applyProtection="1">
      <alignment horizontal="center" vertical="center" wrapText="1"/>
      <protection locked="0"/>
    </xf>
    <xf numFmtId="0" fontId="1" fillId="5" borderId="2" xfId="0" applyFont="1" applyFill="1" applyBorder="1" applyAlignment="1" applyProtection="1">
      <alignment horizontal="center" vertical="center" wrapText="1"/>
      <protection locked="0"/>
    </xf>
    <xf numFmtId="0" fontId="1" fillId="5" borderId="3" xfId="0" applyFont="1" applyFill="1" applyBorder="1" applyAlignment="1" applyProtection="1">
      <alignment horizontal="center" vertical="center" wrapText="1"/>
      <protection locked="0"/>
    </xf>
    <xf numFmtId="0" fontId="1" fillId="8" borderId="4" xfId="0" applyFont="1" applyFill="1" applyBorder="1" applyAlignment="1" applyProtection="1">
      <alignment horizontal="left" vertical="center" wrapText="1"/>
      <protection locked="0"/>
    </xf>
    <xf numFmtId="0" fontId="1" fillId="8" borderId="2" xfId="0" applyFont="1" applyFill="1" applyBorder="1" applyAlignment="1" applyProtection="1">
      <alignment horizontal="left" vertical="center" wrapText="1"/>
      <protection locked="0"/>
    </xf>
    <xf numFmtId="0" fontId="1" fillId="8" borderId="3" xfId="0" applyFont="1" applyFill="1" applyBorder="1" applyAlignment="1" applyProtection="1">
      <alignment horizontal="left" vertical="center" wrapText="1"/>
      <protection locked="0"/>
    </xf>
    <xf numFmtId="0" fontId="1" fillId="5" borderId="4" xfId="0" applyFont="1" applyFill="1" applyBorder="1" applyAlignment="1" applyProtection="1">
      <alignment horizontal="center" vertical="center"/>
      <protection locked="0"/>
    </xf>
    <xf numFmtId="0" fontId="1" fillId="5" borderId="2" xfId="0" applyFont="1" applyFill="1" applyBorder="1" applyAlignment="1" applyProtection="1">
      <alignment horizontal="center" vertical="center"/>
      <protection locked="0"/>
    </xf>
    <xf numFmtId="0" fontId="1" fillId="5" borderId="3" xfId="0" applyFont="1" applyFill="1" applyBorder="1" applyAlignment="1" applyProtection="1">
      <alignment horizontal="center" vertical="center"/>
      <protection locked="0"/>
    </xf>
    <xf numFmtId="0" fontId="1" fillId="8" borderId="4" xfId="0" applyFont="1" applyFill="1" applyBorder="1" applyAlignment="1" applyProtection="1">
      <alignment horizontal="left" vertical="center"/>
      <protection locked="0"/>
    </xf>
    <xf numFmtId="0" fontId="1" fillId="8" borderId="2" xfId="0" applyFont="1" applyFill="1" applyBorder="1" applyAlignment="1" applyProtection="1">
      <alignment horizontal="left" vertical="center"/>
      <protection locked="0"/>
    </xf>
    <xf numFmtId="0" fontId="1" fillId="8" borderId="3" xfId="0" applyFont="1" applyFill="1" applyBorder="1" applyAlignment="1" applyProtection="1">
      <alignment horizontal="left" vertical="center"/>
      <protection locked="0"/>
    </xf>
    <xf numFmtId="0" fontId="8" fillId="0" borderId="0" xfId="0" applyFont="1" applyAlignment="1">
      <alignment horizontal="center" vertical="center"/>
    </xf>
    <xf numFmtId="0" fontId="41" fillId="0" borderId="4" xfId="0" applyFont="1" applyBorder="1" applyAlignment="1">
      <alignment horizontal="center" vertical="center"/>
    </xf>
    <xf numFmtId="0" fontId="41" fillId="0" borderId="2" xfId="0" applyFont="1" applyBorder="1" applyAlignment="1">
      <alignment horizontal="center" vertical="center"/>
    </xf>
    <xf numFmtId="0" fontId="41" fillId="0" borderId="3" xfId="0" applyFont="1" applyBorder="1" applyAlignment="1">
      <alignment horizontal="center" vertical="center"/>
    </xf>
    <xf numFmtId="0" fontId="6" fillId="17" borderId="1" xfId="0" applyFont="1" applyFill="1" applyBorder="1" applyAlignment="1">
      <alignment horizontal="center" vertical="center"/>
    </xf>
    <xf numFmtId="0" fontId="4" fillId="13" borderId="1" xfId="0" applyFont="1" applyFill="1" applyBorder="1" applyAlignment="1">
      <alignment horizontal="center" vertical="center" wrapText="1"/>
    </xf>
    <xf numFmtId="0" fontId="1" fillId="0" borderId="9" xfId="0" applyFont="1" applyFill="1" applyBorder="1" applyAlignment="1">
      <alignment horizontal="center" vertical="center" wrapText="1"/>
    </xf>
    <xf numFmtId="0" fontId="1" fillId="0" borderId="1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1" xfId="0" applyFont="1" applyFill="1" applyBorder="1" applyAlignment="1">
      <alignment horizontal="center" vertical="center"/>
    </xf>
    <xf numFmtId="0" fontId="1" fillId="8" borderId="4" xfId="0" applyFont="1" applyFill="1" applyBorder="1" applyAlignment="1" applyProtection="1">
      <alignment horizontal="left" vertical="top" wrapText="1"/>
      <protection locked="0"/>
    </xf>
    <xf numFmtId="0" fontId="1" fillId="8" borderId="2" xfId="0" applyFont="1" applyFill="1" applyBorder="1" applyAlignment="1" applyProtection="1">
      <alignment horizontal="left" vertical="top" wrapText="1"/>
      <protection locked="0"/>
    </xf>
    <xf numFmtId="0" fontId="1" fillId="8" borderId="3" xfId="0" applyFont="1" applyFill="1" applyBorder="1" applyAlignment="1" applyProtection="1">
      <alignment horizontal="left" vertical="top" wrapText="1"/>
      <protection locked="0"/>
    </xf>
    <xf numFmtId="0" fontId="41" fillId="0" borderId="1" xfId="0" applyFont="1" applyBorder="1" applyAlignment="1">
      <alignment horizontal="center" vertical="center"/>
    </xf>
    <xf numFmtId="0" fontId="1" fillId="0" borderId="7" xfId="0" applyFont="1" applyFill="1" applyBorder="1" applyAlignment="1">
      <alignment horizontal="center" vertical="center" wrapText="1"/>
    </xf>
    <xf numFmtId="0" fontId="1" fillId="0" borderId="6" xfId="0" applyFont="1" applyFill="1" applyBorder="1" applyAlignment="1">
      <alignment horizontal="center" vertical="center"/>
    </xf>
    <xf numFmtId="0" fontId="10" fillId="0" borderId="7" xfId="0" applyFont="1" applyFill="1" applyBorder="1" applyAlignment="1">
      <alignment horizontal="center" vertical="center" wrapText="1"/>
    </xf>
    <xf numFmtId="0" fontId="10" fillId="0" borderId="6" xfId="0" applyFont="1" applyFill="1" applyBorder="1" applyAlignment="1">
      <alignment horizontal="center" vertical="center" wrapText="1"/>
    </xf>
    <xf numFmtId="0" fontId="1" fillId="16" borderId="4" xfId="0" applyFont="1" applyFill="1" applyBorder="1" applyAlignment="1">
      <alignment horizontal="center" vertical="center"/>
    </xf>
    <xf numFmtId="0" fontId="1" fillId="16" borderId="2" xfId="0" applyFont="1" applyFill="1" applyBorder="1" applyAlignment="1">
      <alignment horizontal="center" vertical="center"/>
    </xf>
    <xf numFmtId="0" fontId="1" fillId="16" borderId="3" xfId="0" applyFont="1" applyFill="1" applyBorder="1" applyAlignment="1">
      <alignment horizontal="center" vertical="center"/>
    </xf>
    <xf numFmtId="0" fontId="1" fillId="0" borderId="6" xfId="0" applyFont="1" applyFill="1" applyBorder="1" applyAlignment="1">
      <alignment horizontal="center" vertical="center" wrapText="1"/>
    </xf>
    <xf numFmtId="0" fontId="1" fillId="0" borderId="4" xfId="0" applyFont="1" applyFill="1" applyBorder="1" applyAlignment="1">
      <alignment horizontal="center" vertical="center"/>
    </xf>
    <xf numFmtId="0" fontId="1" fillId="0" borderId="2"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13" xfId="0" applyFont="1" applyFill="1" applyBorder="1" applyAlignment="1">
      <alignment horizontal="center" vertical="center" wrapText="1"/>
    </xf>
    <xf numFmtId="0" fontId="1" fillId="2" borderId="4" xfId="0" applyFont="1" applyFill="1" applyBorder="1" applyAlignment="1" applyProtection="1">
      <alignment horizontal="center" vertical="center" wrapText="1"/>
      <protection locked="0"/>
    </xf>
    <xf numFmtId="0" fontId="1" fillId="2" borderId="2" xfId="0" applyFont="1" applyFill="1" applyBorder="1" applyAlignment="1" applyProtection="1">
      <alignment horizontal="center" vertical="center" wrapText="1"/>
      <protection locked="0"/>
    </xf>
    <xf numFmtId="0" fontId="1" fillId="2" borderId="3" xfId="0" applyFont="1" applyFill="1" applyBorder="1" applyAlignment="1" applyProtection="1">
      <alignment horizontal="center" vertical="center" wrapText="1"/>
      <protection locked="0"/>
    </xf>
    <xf numFmtId="0" fontId="1" fillId="0" borderId="1" xfId="0" applyFont="1" applyBorder="1" applyAlignment="1" applyProtection="1">
      <alignment horizontal="center" vertical="center"/>
      <protection locked="0"/>
    </xf>
    <xf numFmtId="0" fontId="6" fillId="0" borderId="4" xfId="0" applyFont="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1" xfId="0" applyFont="1" applyBorder="1" applyAlignment="1">
      <alignment horizontal="center" vertical="center" wrapText="1"/>
    </xf>
    <xf numFmtId="0" fontId="1" fillId="6" borderId="4" xfId="0" applyFont="1" applyFill="1" applyBorder="1" applyAlignment="1" applyProtection="1">
      <alignment horizontal="left" vertical="center" wrapText="1"/>
      <protection locked="0"/>
    </xf>
    <xf numFmtId="0" fontId="1" fillId="6" borderId="2" xfId="0" applyFont="1" applyFill="1" applyBorder="1" applyAlignment="1" applyProtection="1">
      <alignment horizontal="left" vertical="center" wrapText="1"/>
      <protection locked="0"/>
    </xf>
    <xf numFmtId="0" fontId="1" fillId="6" borderId="3" xfId="0" applyFont="1" applyFill="1" applyBorder="1" applyAlignment="1" applyProtection="1">
      <alignment horizontal="left" vertical="center" wrapText="1"/>
      <protection locked="0"/>
    </xf>
    <xf numFmtId="0" fontId="1" fillId="7" borderId="4" xfId="0" applyFont="1" applyFill="1" applyBorder="1" applyAlignment="1" applyProtection="1">
      <alignment horizontal="left" vertical="center" wrapText="1"/>
      <protection locked="0"/>
    </xf>
    <xf numFmtId="0" fontId="1" fillId="7" borderId="2" xfId="0" applyFont="1" applyFill="1" applyBorder="1" applyAlignment="1" applyProtection="1">
      <alignment horizontal="left" vertical="center" wrapText="1"/>
      <protection locked="0"/>
    </xf>
    <xf numFmtId="0" fontId="1" fillId="7" borderId="3" xfId="0" applyFont="1" applyFill="1" applyBorder="1" applyAlignment="1" applyProtection="1">
      <alignment horizontal="left" vertical="center" wrapText="1"/>
      <protection locked="0"/>
    </xf>
    <xf numFmtId="0" fontId="29" fillId="7" borderId="4" xfId="0" applyFont="1" applyFill="1" applyBorder="1" applyAlignment="1" applyProtection="1">
      <alignment horizontal="left" vertical="center" wrapText="1"/>
      <protection locked="0"/>
    </xf>
    <xf numFmtId="0" fontId="29" fillId="7" borderId="2" xfId="0" applyFont="1" applyFill="1" applyBorder="1" applyAlignment="1" applyProtection="1">
      <alignment horizontal="left" vertical="center" wrapText="1"/>
      <protection locked="0"/>
    </xf>
    <xf numFmtId="0" fontId="29" fillId="7" borderId="3" xfId="0" applyFont="1" applyFill="1" applyBorder="1" applyAlignment="1" applyProtection="1">
      <alignment horizontal="left" vertical="center" wrapText="1"/>
      <protection locked="0"/>
    </xf>
    <xf numFmtId="0" fontId="1" fillId="6" borderId="4" xfId="0" applyFont="1" applyFill="1" applyBorder="1" applyAlignment="1" applyProtection="1">
      <alignment horizontal="left" vertical="center"/>
      <protection locked="0"/>
    </xf>
    <xf numFmtId="0" fontId="1" fillId="6" borderId="2" xfId="0" applyFont="1" applyFill="1" applyBorder="1" applyAlignment="1" applyProtection="1">
      <alignment horizontal="left" vertical="center"/>
      <protection locked="0"/>
    </xf>
    <xf numFmtId="0" fontId="1" fillId="6" borderId="3" xfId="0" applyFont="1" applyFill="1" applyBorder="1" applyAlignment="1" applyProtection="1">
      <alignment horizontal="left" vertical="center"/>
      <protection locked="0"/>
    </xf>
    <xf numFmtId="0" fontId="1" fillId="6" borderId="2" xfId="0" applyFont="1" applyFill="1" applyBorder="1" applyAlignment="1">
      <alignment horizontal="left" vertical="center" wrapText="1"/>
    </xf>
    <xf numFmtId="0" fontId="1" fillId="6" borderId="3" xfId="0" applyFont="1" applyFill="1" applyBorder="1" applyAlignment="1">
      <alignment horizontal="left" vertical="center" wrapText="1"/>
    </xf>
    <xf numFmtId="0" fontId="1" fillId="0" borderId="5" xfId="0" applyFont="1" applyBorder="1" applyAlignment="1" applyProtection="1">
      <alignment horizontal="center" vertical="center"/>
      <protection locked="0"/>
    </xf>
    <xf numFmtId="0" fontId="1" fillId="7" borderId="9" xfId="0" applyFont="1" applyFill="1" applyBorder="1" applyAlignment="1" applyProtection="1">
      <alignment horizontal="left" vertical="center"/>
      <protection locked="0"/>
    </xf>
    <xf numFmtId="0" fontId="0" fillId="7" borderId="5" xfId="0" applyFill="1" applyBorder="1" applyAlignment="1">
      <alignment horizontal="left" vertical="center"/>
    </xf>
    <xf numFmtId="0" fontId="0" fillId="7" borderId="13" xfId="0" applyFill="1" applyBorder="1" applyAlignment="1">
      <alignment horizontal="left" vertical="center"/>
    </xf>
    <xf numFmtId="0" fontId="1" fillId="7" borderId="1" xfId="0" applyFont="1" applyFill="1" applyBorder="1" applyAlignment="1" applyProtection="1">
      <alignment horizontal="left" vertical="center" wrapText="1"/>
      <protection locked="0"/>
    </xf>
    <xf numFmtId="0" fontId="1" fillId="4" borderId="1" xfId="0" applyFont="1" applyFill="1" applyBorder="1" applyAlignment="1">
      <alignment horizontal="center" vertical="center" wrapText="1"/>
    </xf>
    <xf numFmtId="0" fontId="1" fillId="0" borderId="7" xfId="0" applyFont="1" applyBorder="1" applyAlignment="1">
      <alignment horizontal="center" vertical="center" wrapText="1"/>
    </xf>
    <xf numFmtId="0" fontId="1" fillId="0" borderId="6" xfId="0" applyFont="1" applyBorder="1" applyAlignment="1">
      <alignment horizontal="center" vertical="center" wrapText="1"/>
    </xf>
    <xf numFmtId="0" fontId="1" fillId="0" borderId="1" xfId="0" applyFont="1" applyBorder="1" applyAlignment="1">
      <alignment horizontal="center" vertical="center"/>
    </xf>
    <xf numFmtId="0" fontId="5" fillId="0" borderId="1" xfId="0" applyFont="1" applyBorder="1" applyAlignment="1">
      <alignment horizontal="center" vertical="center" wrapText="1"/>
    </xf>
    <xf numFmtId="0" fontId="2" fillId="0" borderId="4"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5" fillId="0" borderId="4"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1" fillId="0" borderId="7" xfId="0" applyFont="1" applyBorder="1" applyAlignment="1">
      <alignment horizontal="center" vertical="center"/>
    </xf>
    <xf numFmtId="0" fontId="1" fillId="0" borderId="6" xfId="0" applyFont="1" applyBorder="1" applyAlignment="1">
      <alignment horizontal="center" vertical="center"/>
    </xf>
    <xf numFmtId="0" fontId="1" fillId="0" borderId="9" xfId="0" applyFont="1" applyFill="1" applyBorder="1" applyAlignment="1">
      <alignment horizontal="center" vertical="center"/>
    </xf>
    <xf numFmtId="0" fontId="1" fillId="0" borderId="5" xfId="0" applyFont="1" applyFill="1" applyBorder="1" applyAlignment="1">
      <alignment horizontal="center" vertical="center"/>
    </xf>
    <xf numFmtId="0" fontId="1" fillId="0" borderId="13" xfId="0" applyFont="1" applyFill="1" applyBorder="1" applyAlignment="1">
      <alignment horizontal="center" vertical="center"/>
    </xf>
    <xf numFmtId="0" fontId="1" fillId="7" borderId="4" xfId="0" applyFont="1" applyFill="1" applyBorder="1" applyAlignment="1" applyProtection="1">
      <alignment horizontal="center" vertical="center"/>
      <protection locked="0"/>
    </xf>
    <xf numFmtId="0" fontId="1" fillId="7" borderId="2" xfId="0" applyFont="1" applyFill="1" applyBorder="1" applyAlignment="1" applyProtection="1">
      <alignment horizontal="center" vertical="center"/>
      <protection locked="0"/>
    </xf>
    <xf numFmtId="0" fontId="1" fillId="7" borderId="3" xfId="0" applyFont="1" applyFill="1" applyBorder="1" applyAlignment="1" applyProtection="1">
      <alignment horizontal="center" vertical="center"/>
      <protection locked="0"/>
    </xf>
    <xf numFmtId="0" fontId="1" fillId="7" borderId="4" xfId="0" applyFont="1" applyFill="1" applyBorder="1" applyAlignment="1" applyProtection="1">
      <alignment horizontal="center" vertical="center" wrapText="1"/>
      <protection locked="0"/>
    </xf>
    <xf numFmtId="0" fontId="1" fillId="7" borderId="2" xfId="0" applyFont="1" applyFill="1" applyBorder="1" applyAlignment="1" applyProtection="1">
      <alignment horizontal="center" vertical="center" wrapText="1"/>
      <protection locked="0"/>
    </xf>
    <xf numFmtId="0" fontId="1" fillId="7" borderId="3" xfId="0" applyFont="1" applyFill="1" applyBorder="1" applyAlignment="1" applyProtection="1">
      <alignment horizontal="center" vertical="center" wrapText="1"/>
      <protection locked="0"/>
    </xf>
    <xf numFmtId="0" fontId="7" fillId="3" borderId="8" xfId="0" applyFont="1" applyFill="1" applyBorder="1" applyAlignment="1" applyProtection="1">
      <alignment horizontal="left" vertical="center"/>
      <protection locked="0"/>
    </xf>
    <xf numFmtId="0" fontId="4" fillId="0" borderId="0" xfId="0" applyFont="1" applyAlignment="1">
      <alignment horizontal="center" vertical="center"/>
    </xf>
    <xf numFmtId="0" fontId="7" fillId="3" borderId="8" xfId="0" applyFont="1" applyFill="1" applyBorder="1" applyAlignment="1" applyProtection="1">
      <alignment horizontal="center" vertical="center"/>
      <protection locked="0"/>
    </xf>
    <xf numFmtId="0" fontId="0" fillId="3" borderId="8" xfId="0" applyFill="1" applyBorder="1" applyAlignment="1" applyProtection="1">
      <alignment horizontal="center" vertical="center"/>
      <protection locked="0"/>
    </xf>
    <xf numFmtId="0" fontId="1" fillId="0" borderId="9"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5" xfId="0" applyFont="1" applyBorder="1" applyAlignment="1">
      <alignment horizontal="center" vertical="center"/>
    </xf>
    <xf numFmtId="0" fontId="1" fillId="0" borderId="13" xfId="0" applyFont="1" applyBorder="1" applyAlignment="1">
      <alignment horizontal="center" vertical="center"/>
    </xf>
    <xf numFmtId="0" fontId="1" fillId="0" borderId="8" xfId="0" applyFont="1" applyBorder="1" applyAlignment="1">
      <alignment horizontal="center" vertical="center"/>
    </xf>
    <xf numFmtId="0" fontId="1" fillId="0" borderId="14" xfId="0" applyFont="1" applyBorder="1" applyAlignment="1">
      <alignment horizontal="center" vertical="center"/>
    </xf>
    <xf numFmtId="0" fontId="1" fillId="5" borderId="6" xfId="0" quotePrefix="1" applyFont="1" applyFill="1" applyBorder="1" applyAlignment="1" applyProtection="1">
      <alignment horizontal="center" vertical="center"/>
      <protection locked="0"/>
    </xf>
    <xf numFmtId="0" fontId="39" fillId="0" borderId="1" xfId="0" applyFont="1" applyFill="1" applyBorder="1" applyAlignment="1" applyProtection="1">
      <alignment horizontal="center" vertical="center" wrapText="1"/>
      <protection locked="0"/>
    </xf>
    <xf numFmtId="0" fontId="39" fillId="8" borderId="1" xfId="0" applyFont="1" applyFill="1" applyBorder="1" applyAlignment="1" applyProtection="1">
      <alignment horizontal="center" vertical="center" wrapText="1"/>
      <protection locked="0"/>
    </xf>
  </cellXfs>
  <cellStyles count="2">
    <cellStyle name="Lien hypertexte" xfId="1" builtinId="8"/>
    <cellStyle name="Normal" xfId="0" builtinId="0"/>
  </cellStyles>
  <dxfs count="53">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ont>
        <b/>
        <i val="0"/>
        <condense val="0"/>
        <extend val="0"/>
        <color indexed="9"/>
      </font>
      <fill>
        <patternFill>
          <bgColor indexed="10"/>
        </patternFill>
      </fill>
    </dxf>
    <dxf>
      <font>
        <b/>
        <i val="0"/>
        <condense val="0"/>
        <extend val="0"/>
        <color indexed="12"/>
      </font>
    </dxf>
    <dxf>
      <font>
        <condense val="0"/>
        <extend val="0"/>
        <color indexed="10"/>
      </font>
    </dxf>
    <dxf>
      <font>
        <b/>
        <i val="0"/>
        <condense val="0"/>
        <extend val="0"/>
        <color indexed="9"/>
      </font>
      <fill>
        <patternFill>
          <bgColor indexed="10"/>
        </patternFill>
      </fill>
    </dxf>
    <dxf>
      <font>
        <condense val="0"/>
        <extend val="0"/>
        <color indexed="12"/>
      </font>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ont>
        <condense val="0"/>
        <extend val="0"/>
        <color indexed="10"/>
      </font>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ndense val="0"/>
        <extend val="0"/>
        <color indexed="9"/>
      </font>
      <fill>
        <patternFill>
          <bgColor indexed="10"/>
        </patternFill>
      </fill>
    </dxf>
    <dxf>
      <font>
        <b/>
        <i val="0"/>
        <color rgb="FF00B050"/>
        <name val="Cambria"/>
        <scheme val="none"/>
      </font>
    </dxf>
    <dxf>
      <font>
        <condense val="0"/>
        <extend val="0"/>
        <color indexed="10"/>
      </font>
    </dxf>
    <dxf>
      <font>
        <condense val="0"/>
        <extend val="0"/>
        <color indexed="10"/>
      </font>
    </dxf>
    <dxf>
      <fill>
        <patternFill>
          <bgColor rgb="FF92D050"/>
        </patternFill>
      </fill>
    </dxf>
    <dxf>
      <fill>
        <patternFill>
          <bgColor rgb="FF92D050"/>
        </patternFill>
      </fill>
    </dxf>
    <dxf>
      <fill>
        <patternFill>
          <bgColor rgb="FF92D050"/>
        </patternFill>
      </fill>
    </dxf>
    <dxf>
      <fill>
        <patternFill>
          <bgColor rgb="FF92D050"/>
        </patternFill>
      </fill>
    </dxf>
    <dxf>
      <font>
        <b/>
        <i val="0"/>
        <condense val="0"/>
        <extend val="0"/>
        <color indexed="9"/>
      </font>
      <fill>
        <patternFill>
          <bgColor indexed="10"/>
        </patternFill>
      </fill>
    </dxf>
    <dxf>
      <font>
        <b/>
        <i val="0"/>
        <color rgb="FF00B050"/>
        <name val="Cambria"/>
        <scheme val="none"/>
      </font>
    </dxf>
    <dxf>
      <font>
        <condense val="0"/>
        <extend val="0"/>
        <color indexed="1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cid:image006.png@01CEC506.06DBD930" TargetMode="External"/><Relationship Id="rId3" Type="http://schemas.openxmlformats.org/officeDocument/2006/relationships/image" Target="../media/image4.jpeg"/><Relationship Id="rId7" Type="http://schemas.openxmlformats.org/officeDocument/2006/relationships/image" Target="../media/image6.png"/><Relationship Id="rId12" Type="http://schemas.openxmlformats.org/officeDocument/2006/relationships/image" Target="cid:image008.jpg@01CEC506.06DBD930" TargetMode="External"/><Relationship Id="rId2" Type="http://schemas.openxmlformats.org/officeDocument/2006/relationships/image" Target="cid:image003.jpg@01CC8F42.9770D730" TargetMode="External"/><Relationship Id="rId1" Type="http://schemas.openxmlformats.org/officeDocument/2006/relationships/image" Target="../media/image3.jpeg"/><Relationship Id="rId6" Type="http://schemas.openxmlformats.org/officeDocument/2006/relationships/image" Target="cid:image005.jpg@01CEC506.06DBD930" TargetMode="External"/><Relationship Id="rId11" Type="http://schemas.openxmlformats.org/officeDocument/2006/relationships/image" Target="../media/image8.jpeg"/><Relationship Id="rId5" Type="http://schemas.openxmlformats.org/officeDocument/2006/relationships/image" Target="../media/image5.jpeg"/><Relationship Id="rId10" Type="http://schemas.openxmlformats.org/officeDocument/2006/relationships/image" Target="cid:image007.png@01CEC506.06DBD930" TargetMode="External"/><Relationship Id="rId4" Type="http://schemas.openxmlformats.org/officeDocument/2006/relationships/image" Target="cid:image003.jpg@01CFAB38.5502D140" TargetMode="External"/><Relationship Id="rId9"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twoCellAnchor>
    <xdr:from>
      <xdr:col>0</xdr:col>
      <xdr:colOff>670560</xdr:colOff>
      <xdr:row>0</xdr:row>
      <xdr:rowOff>38100</xdr:rowOff>
    </xdr:from>
    <xdr:to>
      <xdr:col>9</xdr:col>
      <xdr:colOff>289560</xdr:colOff>
      <xdr:row>27</xdr:row>
      <xdr:rowOff>0</xdr:rowOff>
    </xdr:to>
    <xdr:pic>
      <xdr:nvPicPr>
        <xdr:cNvPr id="5149" name="Picture 1"/>
        <xdr:cNvPicPr>
          <a:picLocks noChangeAspect="1" noChangeArrowheads="1"/>
        </xdr:cNvPicPr>
      </xdr:nvPicPr>
      <xdr:blipFill>
        <a:blip xmlns:r="http://schemas.openxmlformats.org/officeDocument/2006/relationships" r:embed="rId1">
          <a:lum bright="-10000" contrast="30000"/>
          <a:extLst>
            <a:ext uri="{28A0092B-C50C-407E-A947-70E740481C1C}">
              <a14:useLocalDpi xmlns:a14="http://schemas.microsoft.com/office/drawing/2010/main" val="0"/>
            </a:ext>
          </a:extLst>
        </a:blip>
        <a:srcRect/>
        <a:stretch>
          <a:fillRect/>
        </a:stretch>
      </xdr:blipFill>
      <xdr:spPr bwMode="auto">
        <a:xfrm>
          <a:off x="670560" y="38100"/>
          <a:ext cx="6751320" cy="44881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373380</xdr:colOff>
      <xdr:row>27</xdr:row>
      <xdr:rowOff>0</xdr:rowOff>
    </xdr:from>
    <xdr:to>
      <xdr:col>10</xdr:col>
      <xdr:colOff>0</xdr:colOff>
      <xdr:row>35</xdr:row>
      <xdr:rowOff>60960</xdr:rowOff>
    </xdr:to>
    <xdr:pic>
      <xdr:nvPicPr>
        <xdr:cNvPr id="5150" name="Picture 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73380" y="4526280"/>
          <a:ext cx="7551420" cy="14020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144780</xdr:colOff>
      <xdr:row>286</xdr:row>
      <xdr:rowOff>60960</xdr:rowOff>
    </xdr:from>
    <xdr:to>
      <xdr:col>0</xdr:col>
      <xdr:colOff>670560</xdr:colOff>
      <xdr:row>289</xdr:row>
      <xdr:rowOff>7620</xdr:rowOff>
    </xdr:to>
    <xdr:pic>
      <xdr:nvPicPr>
        <xdr:cNvPr id="4616" name="il_fi" descr="http://www.thecompliancecenter.com/store/media/catalog/product/l/b/lbcn81_hi.gif"/>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144780" y="49598580"/>
          <a:ext cx="52578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300</xdr:row>
      <xdr:rowOff>0</xdr:rowOff>
    </xdr:from>
    <xdr:to>
      <xdr:col>1</xdr:col>
      <xdr:colOff>1424940</xdr:colOff>
      <xdr:row>305</xdr:row>
      <xdr:rowOff>160020</xdr:rowOff>
    </xdr:to>
    <xdr:pic>
      <xdr:nvPicPr>
        <xdr:cNvPr id="4617" name="Image 2" descr="Description : cid:image009.jpg@01CBD810.DD5913F0"/>
        <xdr:cNvPicPr>
          <a:picLocks noChangeAspect="1" noChangeArrowheads="1"/>
        </xdr:cNvPicPr>
      </xdr:nvPicPr>
      <xdr:blipFill>
        <a:blip xmlns:r="http://schemas.openxmlformats.org/officeDocument/2006/relationships" r:embed="rId3" r:link="rId4">
          <a:extLst>
            <a:ext uri="{28A0092B-C50C-407E-A947-70E740481C1C}">
              <a14:useLocalDpi xmlns:a14="http://schemas.microsoft.com/office/drawing/2010/main" val="0"/>
            </a:ext>
          </a:extLst>
        </a:blip>
        <a:srcRect/>
        <a:stretch>
          <a:fillRect/>
        </a:stretch>
      </xdr:blipFill>
      <xdr:spPr bwMode="auto">
        <a:xfrm>
          <a:off x="0" y="52059840"/>
          <a:ext cx="2255520" cy="1013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106680</xdr:colOff>
      <xdr:row>327</xdr:row>
      <xdr:rowOff>53340</xdr:rowOff>
    </xdr:from>
    <xdr:to>
      <xdr:col>1</xdr:col>
      <xdr:colOff>4015740</xdr:colOff>
      <xdr:row>327</xdr:row>
      <xdr:rowOff>1874520</xdr:rowOff>
    </xdr:to>
    <xdr:pic>
      <xdr:nvPicPr>
        <xdr:cNvPr id="4618" name="Image 4" descr="Description : cid:image009.jpg@01CD374C.D09302B0"/>
        <xdr:cNvPicPr>
          <a:picLocks noChangeAspect="1" noChangeArrowheads="1"/>
        </xdr:cNvPicPr>
      </xdr:nvPicPr>
      <xdr:blipFill>
        <a:blip xmlns:r="http://schemas.openxmlformats.org/officeDocument/2006/relationships" r:embed="rId5" r:link="rId6">
          <a:extLst>
            <a:ext uri="{28A0092B-C50C-407E-A947-70E740481C1C}">
              <a14:useLocalDpi xmlns:a14="http://schemas.microsoft.com/office/drawing/2010/main" val="0"/>
            </a:ext>
          </a:extLst>
        </a:blip>
        <a:srcRect/>
        <a:stretch>
          <a:fillRect/>
        </a:stretch>
      </xdr:blipFill>
      <xdr:spPr bwMode="auto">
        <a:xfrm>
          <a:off x="106680" y="56898540"/>
          <a:ext cx="4739640" cy="18211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129540</xdr:colOff>
      <xdr:row>330</xdr:row>
      <xdr:rowOff>137160</xdr:rowOff>
    </xdr:from>
    <xdr:to>
      <xdr:col>1</xdr:col>
      <xdr:colOff>1028700</xdr:colOff>
      <xdr:row>331</xdr:row>
      <xdr:rowOff>1485900</xdr:rowOff>
    </xdr:to>
    <xdr:pic>
      <xdr:nvPicPr>
        <xdr:cNvPr id="4619" name="Image 1" descr="Description : http://www.thecompliancecenter.com/img_temp/labels/shipping_handling/lbusl200n_hi.gif"/>
        <xdr:cNvPicPr>
          <a:picLocks noChangeAspect="1" noChangeArrowheads="1"/>
        </xdr:cNvPicPr>
      </xdr:nvPicPr>
      <xdr:blipFill>
        <a:blip xmlns:r="http://schemas.openxmlformats.org/officeDocument/2006/relationships" r:embed="rId7" r:link="rId8">
          <a:extLst>
            <a:ext uri="{28A0092B-C50C-407E-A947-70E740481C1C}">
              <a14:useLocalDpi xmlns:a14="http://schemas.microsoft.com/office/drawing/2010/main" val="0"/>
            </a:ext>
          </a:extLst>
        </a:blip>
        <a:srcRect/>
        <a:stretch>
          <a:fillRect/>
        </a:stretch>
      </xdr:blipFill>
      <xdr:spPr bwMode="auto">
        <a:xfrm>
          <a:off x="129540" y="59375040"/>
          <a:ext cx="1729740" cy="1516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83820</xdr:colOff>
      <xdr:row>333</xdr:row>
      <xdr:rowOff>68580</xdr:rowOff>
    </xdr:from>
    <xdr:to>
      <xdr:col>1</xdr:col>
      <xdr:colOff>365760</xdr:colOff>
      <xdr:row>333</xdr:row>
      <xdr:rowOff>457200</xdr:rowOff>
    </xdr:to>
    <xdr:pic>
      <xdr:nvPicPr>
        <xdr:cNvPr id="4620" name="Image 5" descr="Description : cid:image002.png@01CD1CAF.185EE860"/>
        <xdr:cNvPicPr>
          <a:picLocks noChangeAspect="1" noChangeArrowheads="1"/>
        </xdr:cNvPicPr>
      </xdr:nvPicPr>
      <xdr:blipFill>
        <a:blip xmlns:r="http://schemas.openxmlformats.org/officeDocument/2006/relationships" r:embed="rId9" r:link="rId10">
          <a:extLst>
            <a:ext uri="{28A0092B-C50C-407E-A947-70E740481C1C}">
              <a14:useLocalDpi xmlns:a14="http://schemas.microsoft.com/office/drawing/2010/main" val="0"/>
            </a:ext>
          </a:extLst>
        </a:blip>
        <a:srcRect/>
        <a:stretch>
          <a:fillRect/>
        </a:stretch>
      </xdr:blipFill>
      <xdr:spPr bwMode="auto">
        <a:xfrm>
          <a:off x="83820" y="61310520"/>
          <a:ext cx="1112520" cy="388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160020</xdr:colOff>
      <xdr:row>336</xdr:row>
      <xdr:rowOff>45720</xdr:rowOff>
    </xdr:from>
    <xdr:to>
      <xdr:col>1</xdr:col>
      <xdr:colOff>967740</xdr:colOff>
      <xdr:row>346</xdr:row>
      <xdr:rowOff>0</xdr:rowOff>
    </xdr:to>
    <xdr:pic>
      <xdr:nvPicPr>
        <xdr:cNvPr id="4621" name="Image 6" descr="Description : http://t2.gstatic.com/images?q=tbn:ANd9GcTHjiLGWKYaVVAJts3LLQoh3185yDwYmNrOjF84ANBN54fyM7XK"/>
        <xdr:cNvPicPr>
          <a:picLocks noChangeAspect="1" noChangeArrowheads="1"/>
        </xdr:cNvPicPr>
      </xdr:nvPicPr>
      <xdr:blipFill>
        <a:blip xmlns:r="http://schemas.openxmlformats.org/officeDocument/2006/relationships" r:embed="rId11" r:link="rId12">
          <a:extLst>
            <a:ext uri="{28A0092B-C50C-407E-A947-70E740481C1C}">
              <a14:useLocalDpi xmlns:a14="http://schemas.microsoft.com/office/drawing/2010/main" val="0"/>
            </a:ext>
          </a:extLst>
        </a:blip>
        <a:srcRect/>
        <a:stretch>
          <a:fillRect/>
        </a:stretch>
      </xdr:blipFill>
      <xdr:spPr bwMode="auto">
        <a:xfrm>
          <a:off x="160020" y="62285880"/>
          <a:ext cx="1638300" cy="1645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4.bin"/><Relationship Id="rId1" Type="http://schemas.openxmlformats.org/officeDocument/2006/relationships/hyperlink" Target="http://reglementation-polmer.chez-alice.fr/Textes/liste_produits_IMDG.ht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234"/>
  <sheetViews>
    <sheetView tabSelected="1" showWhiteSpace="0" topLeftCell="A7" zoomScale="80" zoomScaleNormal="80" workbookViewId="0">
      <selection activeCell="Y174" sqref="Y174"/>
    </sheetView>
  </sheetViews>
  <sheetFormatPr baseColWidth="10" defaultColWidth="11.44140625" defaultRowHeight="13.2"/>
  <cols>
    <col min="1" max="1" width="35.5546875" style="188" bestFit="1" customWidth="1"/>
    <col min="2" max="2" width="7.6640625" style="180" customWidth="1"/>
    <col min="3" max="3" width="7.33203125" style="180" customWidth="1"/>
    <col min="4" max="4" width="13" style="180" customWidth="1"/>
    <col min="5" max="5" width="14.44140625" style="180" customWidth="1"/>
    <col min="6" max="6" width="9.6640625" style="14" customWidth="1"/>
    <col min="7" max="7" width="12.5546875" style="14" customWidth="1"/>
    <col min="8" max="8" width="9.5546875" style="14" customWidth="1"/>
    <col min="9" max="9" width="13" style="14" customWidth="1"/>
    <col min="10" max="10" width="11.109375" style="14" customWidth="1"/>
    <col min="11" max="11" width="12.6640625" style="14" customWidth="1"/>
    <col min="12" max="12" width="8.88671875" style="14" customWidth="1"/>
    <col min="13" max="13" width="11.6640625" style="14" customWidth="1"/>
    <col min="14" max="15" width="12.6640625" style="14" customWidth="1"/>
    <col min="16" max="16" width="12.109375" style="14" customWidth="1"/>
    <col min="17" max="17" width="13.5546875" style="14" customWidth="1"/>
    <col min="18" max="18" width="27.5546875" style="16" customWidth="1"/>
    <col min="19" max="19" width="7.6640625" style="16" customWidth="1"/>
    <col min="20" max="21" width="7.5546875" style="16" customWidth="1"/>
    <col min="22" max="22" width="14.6640625" style="14" customWidth="1"/>
    <col min="23" max="23" width="8.88671875" style="14" customWidth="1"/>
    <col min="24" max="24" width="10.6640625" style="16" customWidth="1"/>
    <col min="25" max="25" width="12.44140625" style="14" customWidth="1"/>
    <col min="26" max="26" width="11.44140625" style="14" customWidth="1"/>
    <col min="27" max="27" width="8.44140625" style="14" customWidth="1"/>
    <col min="28" max="28" width="37" style="14" customWidth="1"/>
    <col min="29" max="16384" width="11.44140625" style="14"/>
  </cols>
  <sheetData>
    <row r="1" spans="1:23" ht="22.8">
      <c r="A1" s="226" t="s">
        <v>422</v>
      </c>
      <c r="B1" s="226"/>
      <c r="C1" s="226"/>
      <c r="D1" s="226"/>
      <c r="E1" s="226"/>
      <c r="F1" s="226"/>
      <c r="G1" s="226"/>
      <c r="H1" s="226"/>
      <c r="I1" s="226"/>
      <c r="J1" s="226"/>
      <c r="K1" s="226"/>
      <c r="L1" s="226"/>
      <c r="M1" s="226"/>
      <c r="N1" s="226"/>
      <c r="O1" s="226"/>
      <c r="P1" s="226"/>
      <c r="Q1" s="226"/>
      <c r="R1" s="226"/>
      <c r="W1" s="92"/>
    </row>
    <row r="2" spans="1:23" ht="33" customHeight="1"/>
    <row r="3" spans="1:23" ht="28.5" customHeight="1">
      <c r="A3" s="45" t="s">
        <v>66</v>
      </c>
      <c r="B3" s="122"/>
      <c r="C3" s="122"/>
      <c r="D3" s="122"/>
      <c r="E3" s="122"/>
      <c r="F3" s="122"/>
      <c r="G3" s="122"/>
      <c r="K3" s="124" t="s">
        <v>67</v>
      </c>
      <c r="L3" s="123"/>
      <c r="M3" s="122"/>
      <c r="N3" s="122"/>
      <c r="O3" s="122"/>
      <c r="P3" s="122"/>
      <c r="Q3" s="122"/>
      <c r="R3" s="122"/>
    </row>
    <row r="4" spans="1:23" ht="47.25" customHeight="1">
      <c r="R4" s="14"/>
    </row>
    <row r="5" spans="1:23" ht="25.5" customHeight="1">
      <c r="A5" s="45" t="s">
        <v>65</v>
      </c>
      <c r="B5" s="122"/>
      <c r="C5" s="122"/>
      <c r="D5" s="122"/>
      <c r="E5" s="122"/>
      <c r="F5" s="122"/>
      <c r="G5" s="122"/>
      <c r="K5" s="124" t="s">
        <v>68</v>
      </c>
      <c r="L5" s="123"/>
      <c r="M5" s="189"/>
      <c r="N5" s="189"/>
      <c r="O5" s="189"/>
      <c r="P5" s="189"/>
      <c r="Q5" s="189"/>
      <c r="R5" s="189"/>
    </row>
    <row r="6" spans="1:23" ht="39" customHeight="1"/>
    <row r="7" spans="1:23" s="10" customFormat="1" ht="42.75" customHeight="1">
      <c r="A7" s="208" t="s">
        <v>49</v>
      </c>
      <c r="B7" s="208" t="s">
        <v>50</v>
      </c>
      <c r="C7" s="208" t="s">
        <v>51</v>
      </c>
      <c r="D7" s="208" t="s">
        <v>429</v>
      </c>
      <c r="E7" s="208" t="s">
        <v>61</v>
      </c>
      <c r="F7" s="208" t="s">
        <v>436</v>
      </c>
      <c r="G7" s="208" t="s">
        <v>432</v>
      </c>
      <c r="H7" s="208" t="s">
        <v>423</v>
      </c>
      <c r="I7" s="190" t="s">
        <v>430</v>
      </c>
      <c r="J7" s="259" t="s">
        <v>56</v>
      </c>
      <c r="K7" s="259"/>
      <c r="L7" s="259"/>
      <c r="M7" s="256" t="s">
        <v>62</v>
      </c>
      <c r="N7" s="257"/>
      <c r="O7" s="258"/>
      <c r="P7" s="206" t="s">
        <v>431</v>
      </c>
      <c r="Q7" s="208" t="s">
        <v>437</v>
      </c>
      <c r="R7" s="208" t="s">
        <v>425</v>
      </c>
    </row>
    <row r="8" spans="1:23" ht="21" customHeight="1">
      <c r="A8" s="32"/>
      <c r="B8" s="191" t="str">
        <f t="shared" ref="B8:B17" si="0">IF(A8="","",LOOKUP(A8,$A$26:$A$138,$F$26:$F$138))</f>
        <v/>
      </c>
      <c r="C8" s="212" t="str">
        <f t="shared" ref="C8:C17" si="1">IF(A8="","",LOOKUP(A8,$A$26:$A$138,$G$26:$G$138))</f>
        <v/>
      </c>
      <c r="D8" s="212" t="str">
        <f t="shared" ref="D8:D17" si="2">IF(A8="","",LOOKUP(A8,$A$26:$A$138,$M$26:$M$138))</f>
        <v/>
      </c>
      <c r="E8" s="212" t="str">
        <f t="shared" ref="E8:E17" si="3">IF(A8="","",LOOKUP(A8,$A$26:$A$138,$K$26:$K$138))</f>
        <v/>
      </c>
      <c r="F8" s="212" t="str">
        <f t="shared" ref="F8:F17" si="4">IF(A8="","",Q184)</f>
        <v/>
      </c>
      <c r="G8" s="212" t="str">
        <f>IF($A$8="","",IF(A8="neutre","le 1er doit être acide ou base","oui"))</f>
        <v/>
      </c>
      <c r="H8" s="212" t="str">
        <f t="shared" ref="H8:H17" si="5">IF(A8="","",IF(OR(F8="non",F8="non",G8="non"),"non","oui"))</f>
        <v/>
      </c>
      <c r="I8" s="192" t="str">
        <f t="shared" ref="I8:I17" si="6">IF(A8="","",LOOKUP(A8,$A$26:$A$138,$O$26:$O$138))</f>
        <v/>
      </c>
      <c r="J8" s="212" t="str">
        <f t="shared" ref="J8:J17" si="7">IF(A8="","",LOOKUP(A8,$A$26:$A$138,$S$26:$S$138))</f>
        <v/>
      </c>
      <c r="K8" s="212" t="str">
        <f t="shared" ref="K8:K17" si="8">IF(A8="","",LOOKUP(A8,$A$26:$A$138,$T$26:$T$138))</f>
        <v/>
      </c>
      <c r="L8" s="212" t="str">
        <f t="shared" ref="L8:L17" si="9">IF(A8="","",LOOKUP(A8,$A$26:$A$138,$U$26:$U$138))</f>
        <v/>
      </c>
      <c r="M8" s="212" t="str">
        <f>IF(A8="","",IF(E8=0,"oui",IF(J8=0,"oui",IF(OR(J8=$E$9,J8=$E$10,J8=$E$11,J8=$E$12,J8=$E$13,J8=$E$14,J8=$E$15,J8=$E$16,J8=$E$17),"non","oui"))))</f>
        <v/>
      </c>
      <c r="N8" s="212" t="str">
        <f>IF(A8="","",IF(E8=0,"oui",IF(K8=0,"oui",IF(OR(K8=$E$9,K8=$E$10,K8=$E$11,K8=$E$12,K8=$E$13,K8=$E$14,K8=$E$15,K8=$E$16,K8=$E$17),"non","oui"))))</f>
        <v/>
      </c>
      <c r="O8" s="212" t="str">
        <f>IF(A8="","",IF(E8=0,"oui",IF(L8=0,"oui",IF(OR(L8=$E$9,L8=$E$10,L8=$E$11,L8=$E$12,L8=$E$13,L8=$E$14,L8=$E$15,L8=$E$16,L8=$E$17),"non","oui"))))</f>
        <v/>
      </c>
      <c r="P8" s="193" t="str">
        <f>IF($A$8="","","oui")</f>
        <v/>
      </c>
      <c r="Q8" s="212" t="str">
        <f t="shared" ref="Q8:Q17" si="10">IF(A8="","",Q168)</f>
        <v/>
      </c>
      <c r="R8" s="212" t="str">
        <f t="shared" ref="R8:R17" si="11">IF(A8="","",IF(AND(P8="oui",Q8="oui",M8="oui",N8="oui",O8="oui"),"oui","non"))</f>
        <v/>
      </c>
    </row>
    <row r="9" spans="1:23" ht="21" customHeight="1">
      <c r="A9" s="32"/>
      <c r="B9" s="191" t="str">
        <f t="shared" si="0"/>
        <v/>
      </c>
      <c r="C9" s="212" t="str">
        <f t="shared" si="1"/>
        <v/>
      </c>
      <c r="D9" s="212" t="str">
        <f t="shared" si="2"/>
        <v/>
      </c>
      <c r="E9" s="212" t="str">
        <f t="shared" si="3"/>
        <v/>
      </c>
      <c r="F9" s="212" t="str">
        <f t="shared" si="4"/>
        <v/>
      </c>
      <c r="G9" s="212" t="str">
        <f>IF(A9="","",IF(D9=D8,"oui",IF(D9="neutre","oui",IF(D8="neutre","oui","non"))))</f>
        <v/>
      </c>
      <c r="H9" s="212" t="str">
        <f t="shared" si="5"/>
        <v/>
      </c>
      <c r="I9" s="192" t="str">
        <f t="shared" si="6"/>
        <v/>
      </c>
      <c r="J9" s="212" t="str">
        <f t="shared" si="7"/>
        <v/>
      </c>
      <c r="K9" s="212" t="str">
        <f t="shared" si="8"/>
        <v/>
      </c>
      <c r="L9" s="212" t="str">
        <f t="shared" si="9"/>
        <v/>
      </c>
      <c r="M9" s="212" t="str">
        <f t="shared" ref="M9:M17" si="12">IF(A9="","",IF(J9=0,"oui",IF(OR(J9=$E$8,J9=$E$9,J9=$E$10,J9=$E$11,J9=$E$12,J9=$E$13,J9=$E$14,J9=$E$15,J9=$E$16,J9=$E$17),"non","oui")))</f>
        <v/>
      </c>
      <c r="N9" s="212" t="str">
        <f t="shared" ref="N9:N17" si="13">IF(A9="","",IF(K9=0,"oui",IF(OR(K9=$E$8,K9=$E$9,K9=$E$10,K9=$E$11,K9=$E$12,K9=$E$13,K9=$E$14,K9=$E$15,K9=$E$16,K9=$E$17),"non","oui")))</f>
        <v/>
      </c>
      <c r="O9" s="212" t="str">
        <f t="shared" ref="O9:O17" si="14">IF(A9="","",IF(L9=0,"oui",IF(OR(L9=$E$8,L9=$E$9,L9=$E$10,L9=$E$11,L9=$E$12,L9=$E$13,L9=$E$14,L9=$E$15,L9=$E$16,L9=$E$17),"non","oui")))</f>
        <v/>
      </c>
      <c r="P9" s="193" t="str">
        <f>IF(A9="","",IF(I9=I8,"oui", IF(OR(I8="seul",I9="seul"),"non",IF(I9="neutre","oui",IF(I8="neutre","oui","non")))))</f>
        <v/>
      </c>
      <c r="Q9" s="212" t="str">
        <f t="shared" si="10"/>
        <v/>
      </c>
      <c r="R9" s="212" t="str">
        <f t="shared" si="11"/>
        <v/>
      </c>
    </row>
    <row r="10" spans="1:23" ht="21" customHeight="1">
      <c r="A10" s="32"/>
      <c r="B10" s="191" t="str">
        <f t="shared" si="0"/>
        <v/>
      </c>
      <c r="C10" s="212" t="str">
        <f t="shared" si="1"/>
        <v/>
      </c>
      <c r="D10" s="212" t="str">
        <f t="shared" si="2"/>
        <v/>
      </c>
      <c r="E10" s="212" t="str">
        <f t="shared" si="3"/>
        <v/>
      </c>
      <c r="F10" s="212" t="str">
        <f t="shared" si="4"/>
        <v/>
      </c>
      <c r="G10" s="212" t="str">
        <f>IF(A10="","",IF(AND(D8="acide",D9&lt;&gt;"base",D10&lt;&gt;"base"),"oui", IF(AND(D8="base",D9&lt;&gt;"acide",D10&lt;&gt;"acide"),"oui","non")))</f>
        <v/>
      </c>
      <c r="H10" s="212" t="str">
        <f t="shared" si="5"/>
        <v/>
      </c>
      <c r="I10" s="192" t="str">
        <f t="shared" si="6"/>
        <v/>
      </c>
      <c r="J10" s="212" t="str">
        <f t="shared" si="7"/>
        <v/>
      </c>
      <c r="K10" s="212" t="str">
        <f t="shared" si="8"/>
        <v/>
      </c>
      <c r="L10" s="212" t="str">
        <f t="shared" si="9"/>
        <v/>
      </c>
      <c r="M10" s="212" t="str">
        <f t="shared" si="12"/>
        <v/>
      </c>
      <c r="N10" s="212" t="str">
        <f t="shared" si="13"/>
        <v/>
      </c>
      <c r="O10" s="212" t="str">
        <f t="shared" si="14"/>
        <v/>
      </c>
      <c r="P10" s="193" t="str">
        <f>IF(A10="","",IF(AND(I8="acide",I9&lt;&gt;"base",I10&lt;&gt;"base",I9&lt;&gt;"seul",I10&lt;&gt;"seul"),"oui",IF(AND(I8="base",I9&lt;&gt;"acide",I10&lt;&gt;"acide",I9&lt;&gt;"seul",I10&lt;&gt;"seul"),"oui","non")))</f>
        <v/>
      </c>
      <c r="Q10" s="212" t="str">
        <f t="shared" si="10"/>
        <v/>
      </c>
      <c r="R10" s="212" t="str">
        <f t="shared" si="11"/>
        <v/>
      </c>
    </row>
    <row r="11" spans="1:23" ht="21" customHeight="1">
      <c r="A11" s="32"/>
      <c r="B11" s="191" t="str">
        <f t="shared" si="0"/>
        <v/>
      </c>
      <c r="C11" s="212" t="str">
        <f t="shared" si="1"/>
        <v/>
      </c>
      <c r="D11" s="212" t="str">
        <f t="shared" si="2"/>
        <v/>
      </c>
      <c r="E11" s="212" t="str">
        <f t="shared" si="3"/>
        <v/>
      </c>
      <c r="F11" s="212" t="str">
        <f t="shared" si="4"/>
        <v/>
      </c>
      <c r="G11" s="212" t="str">
        <f>IF(A11="","",IF(AND(D8="acide",D10&lt;&gt;"base",D11&lt;&gt;"base",D9&lt;&gt;"base"),"oui", IF(AND(D8="base",D10&lt;&gt;"acide",D11&lt;&gt;"acide",D9&lt;&gt;"acide"),"oui","non")))</f>
        <v/>
      </c>
      <c r="H11" s="212" t="str">
        <f t="shared" si="5"/>
        <v/>
      </c>
      <c r="I11" s="192" t="str">
        <f t="shared" si="6"/>
        <v/>
      </c>
      <c r="J11" s="212" t="str">
        <f t="shared" si="7"/>
        <v/>
      </c>
      <c r="K11" s="212" t="str">
        <f t="shared" si="8"/>
        <v/>
      </c>
      <c r="L11" s="212" t="str">
        <f t="shared" si="9"/>
        <v/>
      </c>
      <c r="M11" s="212" t="str">
        <f t="shared" si="12"/>
        <v/>
      </c>
      <c r="N11" s="212" t="str">
        <f t="shared" si="13"/>
        <v/>
      </c>
      <c r="O11" s="212" t="str">
        <f t="shared" si="14"/>
        <v/>
      </c>
      <c r="P11" s="193" t="str">
        <f>IF(A11="","",IF(AND(I8="acide",I10&lt;&gt;"base",I11&lt;&gt;"base",I9&lt;&gt;"base",I9&lt;&gt;"seul",I10&lt;&gt;"seul",I11&lt;&gt;"seul"),"oui",IF(AND(I8="base",I10&lt;&gt;"acide",I11&lt;&gt;"acide",I9&lt;&gt;"acide",I9&lt;&gt;"seul",I10&lt;&gt;"seul",I11&lt;&gt;"seul"),"oui","non")))</f>
        <v/>
      </c>
      <c r="Q11" s="212" t="str">
        <f t="shared" si="10"/>
        <v/>
      </c>
      <c r="R11" s="212" t="str">
        <f t="shared" si="11"/>
        <v/>
      </c>
    </row>
    <row r="12" spans="1:23" ht="21" customHeight="1">
      <c r="A12" s="32"/>
      <c r="B12" s="191" t="str">
        <f t="shared" si="0"/>
        <v/>
      </c>
      <c r="C12" s="212" t="str">
        <f t="shared" si="1"/>
        <v/>
      </c>
      <c r="D12" s="212" t="str">
        <f t="shared" si="2"/>
        <v/>
      </c>
      <c r="E12" s="212" t="str">
        <f t="shared" si="3"/>
        <v/>
      </c>
      <c r="F12" s="212" t="str">
        <f t="shared" si="4"/>
        <v/>
      </c>
      <c r="G12" s="212" t="str">
        <f>IF(A12="","",IF(AND(D8="acide",D11&lt;&gt;"base",D12&lt;&gt;"base",D9&lt;&gt;"base",D10&lt;&gt;"base"),"oui", IF(AND(D8="base",D11&lt;&gt;"acide",D12&lt;&gt;"acide",D9&lt;&gt;"acide",D10&lt;&gt;"acide"),"oui","non")))</f>
        <v/>
      </c>
      <c r="H12" s="212" t="str">
        <f t="shared" si="5"/>
        <v/>
      </c>
      <c r="I12" s="192" t="str">
        <f t="shared" si="6"/>
        <v/>
      </c>
      <c r="J12" s="212" t="str">
        <f t="shared" si="7"/>
        <v/>
      </c>
      <c r="K12" s="212" t="str">
        <f t="shared" si="8"/>
        <v/>
      </c>
      <c r="L12" s="212" t="str">
        <f t="shared" si="9"/>
        <v/>
      </c>
      <c r="M12" s="212" t="str">
        <f t="shared" si="12"/>
        <v/>
      </c>
      <c r="N12" s="212" t="str">
        <f t="shared" si="13"/>
        <v/>
      </c>
      <c r="O12" s="212" t="str">
        <f t="shared" si="14"/>
        <v/>
      </c>
      <c r="P12" s="193" t="str">
        <f>IF(A12="","",IF(AND(I8="acide",I11&lt;&gt;"base",I12&lt;&gt;"base",I10&lt;&gt;"base",I10&lt;&gt;"seul",I11&lt;&gt;"seul",I12&lt;&gt;"seul",I9&lt;&gt;"base",I9&lt;&gt;"seul"),"oui",IF(AND(I8="base",I11&lt;&gt;"acide",I12&lt;&gt;"acide",I10&lt;&gt;"acide",I10&lt;&gt;"seul",I11&lt;&gt;"seul",I12&lt;&gt;"seul",I9&lt;&gt;"acide",I9&lt;&gt;"seul"),"oui","non")))</f>
        <v/>
      </c>
      <c r="Q12" s="212" t="str">
        <f t="shared" si="10"/>
        <v/>
      </c>
      <c r="R12" s="212" t="str">
        <f t="shared" si="11"/>
        <v/>
      </c>
    </row>
    <row r="13" spans="1:23" ht="21" customHeight="1">
      <c r="A13" s="32"/>
      <c r="B13" s="191" t="str">
        <f t="shared" si="0"/>
        <v/>
      </c>
      <c r="C13" s="212" t="str">
        <f t="shared" si="1"/>
        <v/>
      </c>
      <c r="D13" s="212" t="str">
        <f t="shared" si="2"/>
        <v/>
      </c>
      <c r="E13" s="212" t="str">
        <f t="shared" si="3"/>
        <v/>
      </c>
      <c r="F13" s="212" t="str">
        <f t="shared" si="4"/>
        <v/>
      </c>
      <c r="G13" s="212" t="str">
        <f>IF(A13="","",IF(AND(D8="acide",D12&lt;&gt;"base",D13&lt;&gt;"base",D10&lt;&gt;"base",D9&lt;&gt;"base",D11&lt;&gt;"base"),"oui", IF(AND(D8="base",D12&lt;&gt;"acide",D13&lt;&gt;"acide",D10&lt;&gt;"acide",D9&lt;&gt;"acide",D11&lt;&gt;"acide"),"oui","non")))</f>
        <v/>
      </c>
      <c r="H13" s="212" t="str">
        <f t="shared" si="5"/>
        <v/>
      </c>
      <c r="I13" s="192" t="str">
        <f t="shared" si="6"/>
        <v/>
      </c>
      <c r="J13" s="212" t="str">
        <f t="shared" si="7"/>
        <v/>
      </c>
      <c r="K13" s="212" t="str">
        <f t="shared" si="8"/>
        <v/>
      </c>
      <c r="L13" s="212" t="str">
        <f t="shared" si="9"/>
        <v/>
      </c>
      <c r="M13" s="212" t="str">
        <f t="shared" si="12"/>
        <v/>
      </c>
      <c r="N13" s="212" t="str">
        <f t="shared" si="13"/>
        <v/>
      </c>
      <c r="O13" s="212" t="str">
        <f t="shared" si="14"/>
        <v/>
      </c>
      <c r="P13" s="193" t="str">
        <f>IF(A13="","",IF(AND(I8="acide",I12&lt;&gt;"base",I13&lt;&gt;"base",I11&lt;&gt;"base",I11&lt;&gt;"seul",I12&lt;&gt;"seul",I13&lt;&gt;"seul",I10&lt;&gt;"base",I10&lt;&gt;"seul",I9&lt;&gt;"base",I9&lt;&gt;"seul"),"oui",IF(AND(I8="base",I12&lt;&gt;"acide",I13&lt;&gt;"acide",I11&lt;&gt;"acide",I11&lt;&gt;"seul",I12&lt;&gt;"seul",I13&lt;&gt;"seul",I10&lt;&gt;"acide",I10&lt;&gt;"seul",I9&lt;&gt;"acide",I9&lt;&gt;"seul"),"oui","non")))</f>
        <v/>
      </c>
      <c r="Q13" s="212" t="str">
        <f t="shared" si="10"/>
        <v/>
      </c>
      <c r="R13" s="212" t="str">
        <f t="shared" si="11"/>
        <v/>
      </c>
    </row>
    <row r="14" spans="1:23" ht="21" customHeight="1">
      <c r="A14" s="32"/>
      <c r="B14" s="212" t="str">
        <f t="shared" si="0"/>
        <v/>
      </c>
      <c r="C14" s="212" t="str">
        <f t="shared" si="1"/>
        <v/>
      </c>
      <c r="D14" s="212" t="str">
        <f t="shared" si="2"/>
        <v/>
      </c>
      <c r="E14" s="212" t="str">
        <f t="shared" si="3"/>
        <v/>
      </c>
      <c r="F14" s="212" t="str">
        <f t="shared" si="4"/>
        <v/>
      </c>
      <c r="G14" s="212" t="str">
        <f>IF(A14="","",IF(AND(D8="acide",D13&lt;&gt;"base",D14&lt;&gt;"base",D11&lt;&gt;"base",D10&lt;&gt;"base",D9&lt;&gt;"base",D12&lt;&gt;"base"),"oui", IF(AND(D8="base",D13&lt;&gt;"acide",D14&lt;&gt;"acide",D11&lt;&gt;"acide",D10&lt;&gt;"acide",D9&lt;&gt;"acide",D12&lt;&gt;"acide"),"oui","non")))</f>
        <v/>
      </c>
      <c r="H14" s="212" t="str">
        <f t="shared" si="5"/>
        <v/>
      </c>
      <c r="I14" s="192" t="str">
        <f t="shared" si="6"/>
        <v/>
      </c>
      <c r="J14" s="212" t="str">
        <f t="shared" si="7"/>
        <v/>
      </c>
      <c r="K14" s="212" t="str">
        <f t="shared" si="8"/>
        <v/>
      </c>
      <c r="L14" s="212" t="str">
        <f t="shared" si="9"/>
        <v/>
      </c>
      <c r="M14" s="212" t="str">
        <f t="shared" si="12"/>
        <v/>
      </c>
      <c r="N14" s="212" t="str">
        <f t="shared" si="13"/>
        <v/>
      </c>
      <c r="O14" s="212" t="str">
        <f t="shared" si="14"/>
        <v/>
      </c>
      <c r="P14" s="193" t="str">
        <f>IF(A14="","",IF(AND(I8="acide",I13&lt;&gt;"base",I14&lt;&gt;"base",I12&lt;&gt;"base",I12&lt;&gt;"seul",I13&lt;&gt;"seul",I14&lt;&gt;"seul",I11&lt;&gt;"base",I11&lt;&gt;"seul",I10&lt;&gt;"base",I10&lt;&gt;"seul",I9&lt;&gt;"base",I9&lt;&gt;"seul"),"oui",IF(AND(I8="base",I13&lt;&gt;"acide",I14&lt;&gt;"acide",I12&lt;&gt;"acide",I12&lt;&gt;"seul",I13&lt;&gt;"seul",I14&lt;&gt;"seul",I11&lt;&gt;"acide",I11&lt;&gt;"seul",I10&lt;&gt;"acide",I10&lt;&gt;"seul",I9&lt;&gt;"acide",I9&lt;&gt;"seul"),"oui","non")))</f>
        <v/>
      </c>
      <c r="Q14" s="212" t="str">
        <f t="shared" si="10"/>
        <v/>
      </c>
      <c r="R14" s="212" t="str">
        <f t="shared" si="11"/>
        <v/>
      </c>
    </row>
    <row r="15" spans="1:23" ht="21" customHeight="1">
      <c r="A15" s="32"/>
      <c r="B15" s="212" t="str">
        <f t="shared" si="0"/>
        <v/>
      </c>
      <c r="C15" s="212" t="str">
        <f t="shared" si="1"/>
        <v/>
      </c>
      <c r="D15" s="212" t="str">
        <f t="shared" si="2"/>
        <v/>
      </c>
      <c r="E15" s="212" t="str">
        <f t="shared" si="3"/>
        <v/>
      </c>
      <c r="F15" s="212" t="str">
        <f t="shared" si="4"/>
        <v/>
      </c>
      <c r="G15" s="212" t="str">
        <f>IF(A15="","",IF(AND(D8="acide",D14&lt;&gt;"base",D15&lt;&gt;"base",D12&lt;&gt;"base",D11&lt;&gt;"base",D10&lt;&gt;"base",D9&lt;&gt;"base",D13&lt;&gt;"base"),"oui", IF(AND(D8="base",D14&lt;&gt;"acide",D15&lt;&gt;"acide",D12&lt;&gt;"acide",D11&lt;&gt;"acide",D10&lt;&gt;"acide",D9&lt;&gt;"acide",D13&lt;&gt;"acide"),"oui","non")))</f>
        <v/>
      </c>
      <c r="H15" s="212" t="str">
        <f t="shared" si="5"/>
        <v/>
      </c>
      <c r="I15" s="192" t="str">
        <f t="shared" si="6"/>
        <v/>
      </c>
      <c r="J15" s="212" t="str">
        <f t="shared" si="7"/>
        <v/>
      </c>
      <c r="K15" s="212" t="str">
        <f t="shared" si="8"/>
        <v/>
      </c>
      <c r="L15" s="212" t="str">
        <f t="shared" si="9"/>
        <v/>
      </c>
      <c r="M15" s="212" t="str">
        <f t="shared" si="12"/>
        <v/>
      </c>
      <c r="N15" s="212" t="str">
        <f t="shared" si="13"/>
        <v/>
      </c>
      <c r="O15" s="212" t="str">
        <f t="shared" si="14"/>
        <v/>
      </c>
      <c r="P15" s="193" t="str">
        <f>IF(A15="","",IF(AND(I8="acide",I14&lt;&gt;"base",I15&lt;&gt;"base",I13&lt;&gt;"base",I13&lt;&gt;"seul",I14&lt;&gt;"seul",I15&lt;&gt;"seul",I12&lt;&gt;"base",I12&lt;&gt;"seul",I11&lt;&gt;"base",I11&lt;&gt;"seul",I10&lt;&gt;"base",I10&lt;&gt;"seul",I9&lt;&gt;"base",I9&lt;&gt;"seul"),"oui",IF(AND(I8="base",I14&lt;&gt;"acide",I15&lt;&gt;"acide",I13&lt;&gt;"acide",I13&lt;&gt;"seul",I14&lt;&gt;"seul",I15&lt;&gt;"seul",I12&lt;&gt;"acide",I12&lt;&gt;"seul",I11&lt;&gt;"acide",I11&lt;&gt;"seul",I10&lt;&gt;"acide",I10&lt;&gt;"seul",I9&lt;&gt;"acide",I9&lt;&gt;"seul"),"oui","non")))</f>
        <v/>
      </c>
      <c r="Q15" s="212" t="str">
        <f t="shared" si="10"/>
        <v/>
      </c>
      <c r="R15" s="212" t="str">
        <f t="shared" si="11"/>
        <v/>
      </c>
    </row>
    <row r="16" spans="1:23" ht="21" customHeight="1">
      <c r="A16" s="32"/>
      <c r="B16" s="212" t="str">
        <f t="shared" si="0"/>
        <v/>
      </c>
      <c r="C16" s="212" t="str">
        <f t="shared" si="1"/>
        <v/>
      </c>
      <c r="D16" s="212" t="str">
        <f t="shared" si="2"/>
        <v/>
      </c>
      <c r="E16" s="212" t="str">
        <f t="shared" si="3"/>
        <v/>
      </c>
      <c r="F16" s="212" t="str">
        <f t="shared" si="4"/>
        <v/>
      </c>
      <c r="G16" s="212" t="str">
        <f>IF(A16="","",IF(AND(D8="acide",D15&lt;&gt;"base",D16&lt;&gt;"base",D13&lt;&gt;"base",D12&lt;&gt;"base",D11&lt;&gt;"base",D10&lt;&gt;"base",D9&lt;&gt;"base",D14&lt;&gt;"base"),"oui", IF(AND(D8="base",D15&lt;&gt;"acide",D16&lt;&gt;"acide",D13&lt;&gt;"acide",D12&lt;&gt;"acide",D11&lt;&gt;"acide",D10&lt;&gt;"acide",D9&lt;&gt;"acide",D14&lt;&gt;"acide"),"oui","non")))</f>
        <v/>
      </c>
      <c r="H16" s="212" t="str">
        <f t="shared" si="5"/>
        <v/>
      </c>
      <c r="I16" s="192" t="str">
        <f t="shared" si="6"/>
        <v/>
      </c>
      <c r="J16" s="212" t="str">
        <f t="shared" si="7"/>
        <v/>
      </c>
      <c r="K16" s="212" t="str">
        <f t="shared" si="8"/>
        <v/>
      </c>
      <c r="L16" s="212" t="str">
        <f t="shared" si="9"/>
        <v/>
      </c>
      <c r="M16" s="212" t="str">
        <f t="shared" si="12"/>
        <v/>
      </c>
      <c r="N16" s="212" t="str">
        <f t="shared" si="13"/>
        <v/>
      </c>
      <c r="O16" s="212" t="str">
        <f t="shared" si="14"/>
        <v/>
      </c>
      <c r="P16" s="193" t="str">
        <f>IF(A16="","",IF(AND(I8="acide",I15&lt;&gt;"base",I16&lt;&gt;"base",I14&lt;&gt;"base",I14&lt;&gt;"seul",I15&lt;&gt;"seul",I16&lt;&gt;"seul",I13&lt;&gt;"base",I13&lt;&gt;"seul",I12&lt;&gt;"base",I12&lt;&gt;"seul",I11&lt;&gt;"base",I11&lt;&gt;"seul",I10&lt;&gt;"base",I10&lt;&gt;"seul",I9&lt;&gt;"base",I9&lt;&gt;"seul"),"oui",IF(AND(I8="base",I15&lt;&gt;"acide",I16&lt;&gt;"acide",I14&lt;&gt;"acide",I14&lt;&gt;"seul",I15&lt;&gt;"seul",I16&lt;&gt;"seul",I13&lt;&gt;"acide",I13&lt;&gt;"seul",I12&lt;&gt;"acide",I12&lt;&gt;"seul",I11&lt;&gt;"acide",I11&lt;&gt;"seul",I10&lt;&gt;"acide",I10&lt;&gt;"seul",I9&lt;&gt;"acide",I9&lt;&gt;"seul"),"oui","non")))</f>
        <v/>
      </c>
      <c r="Q16" s="212" t="str">
        <f t="shared" si="10"/>
        <v/>
      </c>
      <c r="R16" s="212" t="str">
        <f t="shared" si="11"/>
        <v/>
      </c>
    </row>
    <row r="17" spans="1:28" ht="21" customHeight="1">
      <c r="A17" s="32"/>
      <c r="B17" s="212" t="str">
        <f t="shared" si="0"/>
        <v/>
      </c>
      <c r="C17" s="212" t="str">
        <f t="shared" si="1"/>
        <v/>
      </c>
      <c r="D17" s="212" t="str">
        <f t="shared" si="2"/>
        <v/>
      </c>
      <c r="E17" s="212" t="str">
        <f t="shared" si="3"/>
        <v/>
      </c>
      <c r="F17" s="212" t="str">
        <f t="shared" si="4"/>
        <v/>
      </c>
      <c r="G17" s="212" t="str">
        <f>IF(A17="","",IF(AND(D8="acide",D16&lt;&gt;"base",D17&lt;&gt;"base",D14&lt;&gt;"base",D13&lt;&gt;"base",D12&lt;&gt;"base",D11&lt;&gt;"base",D10&lt;&gt;"base",D9&lt;&gt;"base",D15&lt;&gt;"base"),"oui", IF(AND(D8="base",D16&lt;&gt;"acide",D17&lt;&gt;"acide",D14&lt;&gt;"acide",D13&lt;&gt;"acide",D12&lt;&gt;"acide",D11&lt;&gt;"acide",D10&lt;&gt;"acide",D9&lt;&gt;"acide",D15&lt;&gt;"acide"),"oui","non")))</f>
        <v/>
      </c>
      <c r="H17" s="212" t="str">
        <f t="shared" si="5"/>
        <v/>
      </c>
      <c r="I17" s="194" t="str">
        <f t="shared" si="6"/>
        <v/>
      </c>
      <c r="J17" s="213" t="str">
        <f t="shared" si="7"/>
        <v/>
      </c>
      <c r="K17" s="213" t="str">
        <f t="shared" si="8"/>
        <v/>
      </c>
      <c r="L17" s="213" t="str">
        <f t="shared" si="9"/>
        <v/>
      </c>
      <c r="M17" s="213" t="str">
        <f t="shared" si="12"/>
        <v/>
      </c>
      <c r="N17" s="213" t="str">
        <f t="shared" si="13"/>
        <v/>
      </c>
      <c r="O17" s="213" t="str">
        <f t="shared" si="14"/>
        <v/>
      </c>
      <c r="P17" s="193" t="str">
        <f>IF(A17="","",IF(AND(I8="acide",I16&lt;&gt;"base",I17&lt;&gt;"base",I15&lt;&gt;"base",I15&lt;&gt;"seul",I16&lt;&gt;"seul",I17&lt;&gt;"seul",I14&lt;&gt;"base",I14&lt;&gt;"seul",I13&lt;&gt;"base",I13&lt;&gt;"seul",I12&lt;&gt;"base",I12&lt;&gt;"seul",I11&lt;&gt;"base",I11&lt;&gt;"seul",I10&lt;&gt;"base",I10&lt;&gt;"seul",I9&lt;&gt;"base",I9&lt;&gt;"seul"),"oui",IF(AND(I8="base",I16&lt;&gt;"acide",I17&lt;&gt;"acide",I15&lt;&gt;"acide",I15&lt;&gt;"seul",I16&lt;&gt;"seul",I17&lt;&gt;"seul",I14&lt;&gt;"acide",I14&lt;&gt;"seul",I13&lt;&gt;"acide",I13&lt;&gt;"seul",I12&lt;&gt;"acide",I12&lt;&gt;"seul",I11&lt;&gt;"acide",I11&lt;&gt;"seul",I10&lt;&gt;"acide",I10&lt;&gt;"seul",I9&lt;&gt;"acide",I9&lt;&gt;"seul"),"oui","non")))</f>
        <v/>
      </c>
      <c r="Q17" s="212" t="str">
        <f t="shared" si="10"/>
        <v/>
      </c>
      <c r="R17" s="212" t="str">
        <f t="shared" si="11"/>
        <v/>
      </c>
    </row>
    <row r="18" spans="1:28" ht="21" customHeight="1">
      <c r="A18" s="47" t="s">
        <v>53</v>
      </c>
      <c r="B18" s="19"/>
      <c r="C18" s="19"/>
      <c r="D18" s="227" t="str">
        <f>IF(A8="","",IF(D8="neutre","le 1er produit ne doit pas être neutre",IF(OR(H8="non",H9="non",H10="non",H11="non",H12="non",H13="non",H14="non",H15="non",H16="non",H17="non"),"Colisage AERIEN non autorisé","Colisage AERIEN autorisé")))</f>
        <v/>
      </c>
      <c r="E18" s="228"/>
      <c r="F18" s="228"/>
      <c r="G18" s="228"/>
      <c r="H18" s="229"/>
      <c r="I18" s="134"/>
      <c r="J18" s="195"/>
      <c r="K18" s="195"/>
      <c r="L18" s="195"/>
      <c r="M18" s="195"/>
      <c r="N18" s="195"/>
      <c r="O18" s="196"/>
      <c r="P18" s="229" t="str">
        <f>IF(A8="","",IF(D8="neutre","le 1er produit ne doit pas être neutre",IF(OR(R8="non",R9="non",R10="non",R11="non",R12="non",R13="non",R14="non",R15="non",R16="non",R17="non"),"Colisage MARITIME non autorisé","Colisage MARITIME autorisé")))</f>
        <v/>
      </c>
      <c r="Q18" s="239"/>
      <c r="R18" s="239"/>
      <c r="Y18" s="21"/>
      <c r="Z18" s="21"/>
      <c r="AA18" s="21"/>
    </row>
    <row r="19" spans="1:28" s="29" customFormat="1" ht="12.75" customHeight="1">
      <c r="A19" s="49"/>
      <c r="B19" s="39"/>
      <c r="C19" s="39"/>
      <c r="D19" s="39"/>
      <c r="E19" s="39"/>
      <c r="R19" s="40"/>
      <c r="S19" s="40"/>
      <c r="T19" s="40"/>
      <c r="U19" s="40"/>
      <c r="V19" s="14"/>
      <c r="W19" s="14"/>
      <c r="X19" s="40"/>
    </row>
    <row r="20" spans="1:28" s="29" customFormat="1">
      <c r="A20" s="49"/>
      <c r="B20" s="39"/>
      <c r="C20" s="39"/>
      <c r="D20" s="39"/>
      <c r="E20" s="39"/>
      <c r="R20" s="40"/>
      <c r="S20" s="40"/>
      <c r="T20" s="40"/>
      <c r="U20" s="40"/>
      <c r="V20" s="14"/>
      <c r="W20" s="14"/>
      <c r="X20" s="40"/>
    </row>
    <row r="21" spans="1:28" s="29" customFormat="1">
      <c r="A21" s="49"/>
      <c r="B21" s="39"/>
      <c r="C21" s="39"/>
      <c r="D21" s="39"/>
      <c r="E21" s="39"/>
      <c r="R21" s="40"/>
      <c r="S21" s="40"/>
      <c r="T21" s="40"/>
      <c r="U21" s="40"/>
      <c r="X21" s="40"/>
    </row>
    <row r="22" spans="1:28" s="29" customFormat="1" ht="22.5" customHeight="1">
      <c r="A22" s="49"/>
      <c r="B22" s="39"/>
      <c r="C22" s="39"/>
      <c r="D22" s="39"/>
      <c r="E22" s="39"/>
      <c r="R22" s="40"/>
      <c r="S22" s="40"/>
      <c r="T22" s="40"/>
      <c r="U22" s="40"/>
      <c r="X22" s="40"/>
    </row>
    <row r="23" spans="1:28" s="16" customFormat="1" ht="15.75" customHeight="1">
      <c r="A23" s="231" t="s">
        <v>427</v>
      </c>
      <c r="B23" s="231"/>
      <c r="C23" s="231"/>
      <c r="D23" s="231"/>
      <c r="E23" s="231"/>
      <c r="F23" s="231"/>
      <c r="G23" s="231"/>
      <c r="H23" s="231"/>
      <c r="I23" s="231"/>
      <c r="J23" s="231"/>
      <c r="K23" s="197" t="s">
        <v>359</v>
      </c>
      <c r="L23" s="132" t="s">
        <v>357</v>
      </c>
      <c r="M23" s="230" t="s">
        <v>428</v>
      </c>
      <c r="N23" s="230"/>
      <c r="O23" s="230"/>
      <c r="P23" s="198" t="s">
        <v>359</v>
      </c>
      <c r="Q23" s="199" t="s">
        <v>364</v>
      </c>
      <c r="R23" s="199"/>
      <c r="S23" s="199"/>
      <c r="T23" s="199"/>
      <c r="U23" s="199"/>
      <c r="V23" s="200" t="s">
        <v>364</v>
      </c>
      <c r="W23" s="244" t="s">
        <v>358</v>
      </c>
      <c r="X23" s="245"/>
      <c r="Y23" s="245"/>
      <c r="Z23" s="245"/>
      <c r="AA23" s="246"/>
    </row>
    <row r="24" spans="1:28" s="125" customFormat="1" ht="12.75" customHeight="1">
      <c r="A24" s="232" t="s">
        <v>58</v>
      </c>
      <c r="B24" s="234" t="s">
        <v>374</v>
      </c>
      <c r="C24" s="235"/>
      <c r="D24" s="235"/>
      <c r="E24" s="235"/>
      <c r="F24" s="234" t="s">
        <v>373</v>
      </c>
      <c r="G24" s="234" t="s">
        <v>372</v>
      </c>
      <c r="H24" s="234" t="s">
        <v>371</v>
      </c>
      <c r="I24" s="234" t="s">
        <v>370</v>
      </c>
      <c r="J24" s="240" t="s">
        <v>369</v>
      </c>
      <c r="K24" s="242" t="s">
        <v>378</v>
      </c>
      <c r="L24" s="242" t="s">
        <v>368</v>
      </c>
      <c r="M24" s="232" t="s">
        <v>433</v>
      </c>
      <c r="N24" s="235" t="s">
        <v>426</v>
      </c>
      <c r="O24" s="240" t="s">
        <v>430</v>
      </c>
      <c r="P24" s="240" t="s">
        <v>377</v>
      </c>
      <c r="Q24" s="240" t="s">
        <v>366</v>
      </c>
      <c r="R24" s="248" t="s">
        <v>19</v>
      </c>
      <c r="S24" s="249"/>
      <c r="T24" s="249"/>
      <c r="U24" s="250"/>
      <c r="V24" s="248" t="s">
        <v>9</v>
      </c>
      <c r="W24" s="250"/>
      <c r="X24" s="232" t="s">
        <v>23</v>
      </c>
      <c r="Y24" s="251"/>
      <c r="Z24" s="232" t="s">
        <v>194</v>
      </c>
      <c r="AA24" s="251"/>
    </row>
    <row r="25" spans="1:28" s="125" customFormat="1" ht="39.6">
      <c r="A25" s="233"/>
      <c r="B25" s="235"/>
      <c r="C25" s="235"/>
      <c r="D25" s="235"/>
      <c r="E25" s="235"/>
      <c r="F25" s="235"/>
      <c r="G25" s="235"/>
      <c r="H25" s="235"/>
      <c r="I25" s="235"/>
      <c r="J25" s="241"/>
      <c r="K25" s="243"/>
      <c r="L25" s="243"/>
      <c r="M25" s="233"/>
      <c r="N25" s="235"/>
      <c r="O25" s="247"/>
      <c r="P25" s="247"/>
      <c r="Q25" s="241"/>
      <c r="R25" s="209" t="s">
        <v>367</v>
      </c>
      <c r="S25" s="209" t="s">
        <v>200</v>
      </c>
      <c r="T25" s="209" t="s">
        <v>200</v>
      </c>
      <c r="U25" s="209" t="s">
        <v>200</v>
      </c>
      <c r="V25" s="209" t="s">
        <v>365</v>
      </c>
      <c r="W25" s="209" t="s">
        <v>375</v>
      </c>
      <c r="X25" s="209" t="s">
        <v>363</v>
      </c>
      <c r="Y25" s="209" t="s">
        <v>376</v>
      </c>
      <c r="Z25" s="209" t="s">
        <v>361</v>
      </c>
      <c r="AA25" s="126" t="s">
        <v>362</v>
      </c>
      <c r="AB25" s="210" t="s">
        <v>382</v>
      </c>
    </row>
    <row r="26" spans="1:28" s="31" customFormat="1" ht="25.5" customHeight="1">
      <c r="A26" s="94" t="s">
        <v>184</v>
      </c>
      <c r="B26" s="217" t="s">
        <v>90</v>
      </c>
      <c r="C26" s="218"/>
      <c r="D26" s="218"/>
      <c r="E26" s="219"/>
      <c r="F26" s="95">
        <v>1789</v>
      </c>
      <c r="G26" s="95">
        <v>8</v>
      </c>
      <c r="H26" s="95" t="s">
        <v>3</v>
      </c>
      <c r="I26" s="95">
        <v>8</v>
      </c>
      <c r="J26" s="95" t="s">
        <v>122</v>
      </c>
      <c r="K26" s="95">
        <v>1</v>
      </c>
      <c r="L26" s="95">
        <v>80</v>
      </c>
      <c r="M26" s="95" t="s">
        <v>32</v>
      </c>
      <c r="N26" s="95">
        <v>0</v>
      </c>
      <c r="O26" s="95" t="s">
        <v>32</v>
      </c>
      <c r="P26" s="95" t="s">
        <v>18</v>
      </c>
      <c r="Q26" s="95" t="s">
        <v>112</v>
      </c>
      <c r="R26" s="104" t="s">
        <v>381</v>
      </c>
      <c r="S26" s="95"/>
      <c r="T26" s="95"/>
      <c r="U26" s="95"/>
      <c r="V26" s="98" t="s">
        <v>20</v>
      </c>
      <c r="W26" s="95" t="s">
        <v>26</v>
      </c>
      <c r="X26" s="95">
        <v>851</v>
      </c>
      <c r="Y26" s="95" t="s">
        <v>123</v>
      </c>
      <c r="Z26" s="95">
        <v>855</v>
      </c>
      <c r="AA26" s="127" t="s">
        <v>124</v>
      </c>
      <c r="AB26" s="129"/>
    </row>
    <row r="27" spans="1:28" s="31" customFormat="1" ht="36" customHeight="1">
      <c r="A27" s="94" t="s">
        <v>185</v>
      </c>
      <c r="B27" s="217" t="s">
        <v>800</v>
      </c>
      <c r="C27" s="218"/>
      <c r="D27" s="218"/>
      <c r="E27" s="219"/>
      <c r="F27" s="95">
        <v>2796</v>
      </c>
      <c r="G27" s="95">
        <v>8</v>
      </c>
      <c r="H27" s="95" t="s">
        <v>3</v>
      </c>
      <c r="I27" s="95">
        <v>8</v>
      </c>
      <c r="J27" s="95" t="s">
        <v>122</v>
      </c>
      <c r="K27" s="95">
        <v>1</v>
      </c>
      <c r="L27" s="95">
        <v>80</v>
      </c>
      <c r="M27" s="95" t="s">
        <v>32</v>
      </c>
      <c r="N27" s="95">
        <v>0</v>
      </c>
      <c r="O27" s="95" t="s">
        <v>32</v>
      </c>
      <c r="P27" s="95" t="s">
        <v>18</v>
      </c>
      <c r="Q27" s="95" t="s">
        <v>112</v>
      </c>
      <c r="R27" s="104" t="s">
        <v>379</v>
      </c>
      <c r="S27" s="95"/>
      <c r="T27" s="95"/>
      <c r="U27" s="95"/>
      <c r="V27" s="98" t="s">
        <v>20</v>
      </c>
      <c r="W27" s="95" t="s">
        <v>20</v>
      </c>
      <c r="X27" s="95">
        <v>851</v>
      </c>
      <c r="Y27" s="95" t="s">
        <v>123</v>
      </c>
      <c r="Z27" s="95">
        <v>855</v>
      </c>
      <c r="AA27" s="127" t="s">
        <v>124</v>
      </c>
      <c r="AB27" s="129"/>
    </row>
    <row r="28" spans="1:28" s="31" customFormat="1" ht="25.5" customHeight="1">
      <c r="A28" s="94" t="s">
        <v>183</v>
      </c>
      <c r="B28" s="217" t="s">
        <v>121</v>
      </c>
      <c r="C28" s="218"/>
      <c r="D28" s="218"/>
      <c r="E28" s="219"/>
      <c r="F28" s="95">
        <v>1830</v>
      </c>
      <c r="G28" s="95">
        <v>8</v>
      </c>
      <c r="H28" s="95" t="s">
        <v>3</v>
      </c>
      <c r="I28" s="95">
        <v>8</v>
      </c>
      <c r="J28" s="95" t="s">
        <v>122</v>
      </c>
      <c r="K28" s="95">
        <v>1</v>
      </c>
      <c r="L28" s="95">
        <v>80</v>
      </c>
      <c r="M28" s="95" t="s">
        <v>32</v>
      </c>
      <c r="N28" s="95" t="s">
        <v>260</v>
      </c>
      <c r="O28" s="95" t="s">
        <v>32</v>
      </c>
      <c r="P28" s="95" t="s">
        <v>18</v>
      </c>
      <c r="Q28" s="95" t="s">
        <v>112</v>
      </c>
      <c r="R28" s="94" t="s">
        <v>391</v>
      </c>
      <c r="S28" s="95"/>
      <c r="T28" s="95"/>
      <c r="U28" s="95"/>
      <c r="V28" s="98" t="s">
        <v>20</v>
      </c>
      <c r="W28" s="95" t="s">
        <v>55</v>
      </c>
      <c r="X28" s="95">
        <v>851</v>
      </c>
      <c r="Y28" s="95" t="s">
        <v>123</v>
      </c>
      <c r="Z28" s="95">
        <v>855</v>
      </c>
      <c r="AA28" s="127" t="s">
        <v>124</v>
      </c>
      <c r="AB28" s="129"/>
    </row>
    <row r="29" spans="1:28" s="31" customFormat="1" ht="25.5" customHeight="1">
      <c r="A29" s="94" t="s">
        <v>356</v>
      </c>
      <c r="B29" s="217" t="s">
        <v>17</v>
      </c>
      <c r="C29" s="218"/>
      <c r="D29" s="218"/>
      <c r="E29" s="219"/>
      <c r="F29" s="95">
        <v>1824</v>
      </c>
      <c r="G29" s="95">
        <v>8</v>
      </c>
      <c r="H29" s="95" t="s">
        <v>3</v>
      </c>
      <c r="I29" s="95">
        <v>8</v>
      </c>
      <c r="J29" s="95" t="s">
        <v>122</v>
      </c>
      <c r="K29" s="95">
        <v>18</v>
      </c>
      <c r="L29" s="95">
        <v>80</v>
      </c>
      <c r="M29" s="95" t="s">
        <v>33</v>
      </c>
      <c r="N29" s="95">
        <v>13</v>
      </c>
      <c r="O29" s="95" t="s">
        <v>33</v>
      </c>
      <c r="P29" s="95" t="s">
        <v>18</v>
      </c>
      <c r="Q29" s="95" t="s">
        <v>112</v>
      </c>
      <c r="R29" s="94" t="s">
        <v>403</v>
      </c>
      <c r="S29" s="95">
        <v>1</v>
      </c>
      <c r="T29" s="103"/>
      <c r="U29" s="103"/>
      <c r="V29" s="95" t="s">
        <v>20</v>
      </c>
      <c r="W29" s="95" t="s">
        <v>26</v>
      </c>
      <c r="X29" s="103">
        <v>851</v>
      </c>
      <c r="Y29" s="95" t="s">
        <v>123</v>
      </c>
      <c r="Z29" s="95">
        <v>855</v>
      </c>
      <c r="AA29" s="127" t="s">
        <v>124</v>
      </c>
      <c r="AB29" s="129"/>
    </row>
    <row r="30" spans="1:28" s="31" customFormat="1" ht="12.75" customHeight="1">
      <c r="A30" s="94" t="s">
        <v>380</v>
      </c>
      <c r="B30" s="217" t="s">
        <v>90</v>
      </c>
      <c r="C30" s="218"/>
      <c r="D30" s="218"/>
      <c r="E30" s="219"/>
      <c r="F30" s="95">
        <v>1789</v>
      </c>
      <c r="G30" s="95">
        <v>8</v>
      </c>
      <c r="H30" s="95" t="s">
        <v>3</v>
      </c>
      <c r="I30" s="95">
        <v>8</v>
      </c>
      <c r="J30" s="95" t="s">
        <v>122</v>
      </c>
      <c r="K30" s="95">
        <v>1</v>
      </c>
      <c r="L30" s="95">
        <v>80</v>
      </c>
      <c r="M30" s="95" t="s">
        <v>32</v>
      </c>
      <c r="N30" s="95">
        <v>0</v>
      </c>
      <c r="O30" s="95" t="s">
        <v>32</v>
      </c>
      <c r="P30" s="95" t="s">
        <v>18</v>
      </c>
      <c r="Q30" s="95" t="s">
        <v>112</v>
      </c>
      <c r="R30" s="104" t="s">
        <v>381</v>
      </c>
      <c r="S30" s="95"/>
      <c r="T30" s="95"/>
      <c r="U30" s="95"/>
      <c r="V30" s="98" t="s">
        <v>20</v>
      </c>
      <c r="W30" s="95" t="s">
        <v>26</v>
      </c>
      <c r="X30" s="95">
        <v>851</v>
      </c>
      <c r="Y30" s="95" t="s">
        <v>123</v>
      </c>
      <c r="Z30" s="95">
        <v>855</v>
      </c>
      <c r="AA30" s="127" t="s">
        <v>124</v>
      </c>
      <c r="AB30" s="129"/>
    </row>
    <row r="31" spans="1:28" s="29" customFormat="1" ht="65.25" customHeight="1">
      <c r="A31" s="94" t="s">
        <v>777</v>
      </c>
      <c r="B31" s="223" t="s">
        <v>89</v>
      </c>
      <c r="C31" s="224"/>
      <c r="D31" s="224"/>
      <c r="E31" s="225"/>
      <c r="F31" s="95">
        <v>1908</v>
      </c>
      <c r="G31" s="95">
        <v>8</v>
      </c>
      <c r="H31" s="95" t="s">
        <v>3</v>
      </c>
      <c r="I31" s="95">
        <v>8</v>
      </c>
      <c r="J31" s="95" t="s">
        <v>122</v>
      </c>
      <c r="K31" s="95">
        <v>5</v>
      </c>
      <c r="L31" s="95">
        <v>80</v>
      </c>
      <c r="M31" s="95" t="s">
        <v>33</v>
      </c>
      <c r="N31" s="95">
        <v>13</v>
      </c>
      <c r="O31" s="95" t="s">
        <v>33</v>
      </c>
      <c r="P31" s="103" t="s">
        <v>42</v>
      </c>
      <c r="Q31" s="95" t="s">
        <v>112</v>
      </c>
      <c r="R31" s="94" t="s">
        <v>404</v>
      </c>
      <c r="S31" s="95">
        <v>1</v>
      </c>
      <c r="T31" s="95" t="s">
        <v>7</v>
      </c>
      <c r="U31" s="95" t="s">
        <v>126</v>
      </c>
      <c r="V31" s="111" t="s">
        <v>20</v>
      </c>
      <c r="W31" s="95" t="s">
        <v>26</v>
      </c>
      <c r="X31" s="95">
        <v>851</v>
      </c>
      <c r="Y31" s="95" t="s">
        <v>123</v>
      </c>
      <c r="Z31" s="95">
        <v>855</v>
      </c>
      <c r="AA31" s="127" t="s">
        <v>124</v>
      </c>
      <c r="AB31" s="129"/>
    </row>
    <row r="32" spans="1:28" s="29" customFormat="1" ht="12.75" customHeight="1">
      <c r="A32" s="94" t="s">
        <v>354</v>
      </c>
      <c r="B32" s="217" t="s">
        <v>90</v>
      </c>
      <c r="C32" s="218"/>
      <c r="D32" s="218"/>
      <c r="E32" s="219"/>
      <c r="F32" s="95">
        <v>1789</v>
      </c>
      <c r="G32" s="95">
        <v>8</v>
      </c>
      <c r="H32" s="95" t="s">
        <v>3</v>
      </c>
      <c r="I32" s="95">
        <v>8</v>
      </c>
      <c r="J32" s="95" t="s">
        <v>122</v>
      </c>
      <c r="K32" s="95">
        <v>1</v>
      </c>
      <c r="L32" s="95">
        <v>80</v>
      </c>
      <c r="M32" s="95" t="s">
        <v>32</v>
      </c>
      <c r="N32" s="95">
        <v>1</v>
      </c>
      <c r="O32" s="95" t="s">
        <v>32</v>
      </c>
      <c r="P32" s="95" t="s">
        <v>18</v>
      </c>
      <c r="Q32" s="95" t="s">
        <v>112</v>
      </c>
      <c r="R32" s="104" t="s">
        <v>381</v>
      </c>
      <c r="S32" s="95"/>
      <c r="T32" s="95"/>
      <c r="U32" s="95"/>
      <c r="V32" s="98" t="s">
        <v>20</v>
      </c>
      <c r="W32" s="95" t="s">
        <v>26</v>
      </c>
      <c r="X32" s="95">
        <v>851</v>
      </c>
      <c r="Y32" s="95" t="s">
        <v>123</v>
      </c>
      <c r="Z32" s="95">
        <v>855</v>
      </c>
      <c r="AA32" s="127" t="s">
        <v>124</v>
      </c>
      <c r="AB32" s="129"/>
    </row>
    <row r="33" spans="1:28" s="29" customFormat="1" ht="68.25" customHeight="1">
      <c r="A33" s="94" t="s">
        <v>355</v>
      </c>
      <c r="B33" s="223" t="s">
        <v>89</v>
      </c>
      <c r="C33" s="224"/>
      <c r="D33" s="224"/>
      <c r="E33" s="225"/>
      <c r="F33" s="95">
        <v>1908</v>
      </c>
      <c r="G33" s="95">
        <v>8</v>
      </c>
      <c r="H33" s="95" t="s">
        <v>3</v>
      </c>
      <c r="I33" s="95">
        <v>8</v>
      </c>
      <c r="J33" s="95" t="s">
        <v>122</v>
      </c>
      <c r="K33" s="95">
        <v>5</v>
      </c>
      <c r="L33" s="95">
        <v>80</v>
      </c>
      <c r="M33" s="95" t="s">
        <v>33</v>
      </c>
      <c r="N33" s="95">
        <v>12.5</v>
      </c>
      <c r="O33" s="95" t="s">
        <v>33</v>
      </c>
      <c r="P33" s="103" t="s">
        <v>399</v>
      </c>
      <c r="Q33" s="95" t="s">
        <v>112</v>
      </c>
      <c r="R33" s="94" t="s">
        <v>404</v>
      </c>
      <c r="S33" s="95">
        <v>1</v>
      </c>
      <c r="T33" s="95" t="s">
        <v>7</v>
      </c>
      <c r="U33" s="95" t="s">
        <v>126</v>
      </c>
      <c r="V33" s="111" t="s">
        <v>20</v>
      </c>
      <c r="W33" s="95" t="s">
        <v>26</v>
      </c>
      <c r="X33" s="95">
        <v>851</v>
      </c>
      <c r="Y33" s="95" t="s">
        <v>123</v>
      </c>
      <c r="Z33" s="95">
        <v>855</v>
      </c>
      <c r="AA33" s="127" t="s">
        <v>124</v>
      </c>
      <c r="AB33" s="129"/>
    </row>
    <row r="34" spans="1:28" s="29" customFormat="1" ht="13.2" customHeight="1">
      <c r="A34" s="37" t="s">
        <v>439</v>
      </c>
      <c r="B34" s="214" t="s">
        <v>231</v>
      </c>
      <c r="C34" s="215"/>
      <c r="D34" s="215"/>
      <c r="E34" s="216"/>
      <c r="F34" s="34" t="s">
        <v>231</v>
      </c>
      <c r="G34" s="36"/>
      <c r="H34" s="36"/>
      <c r="I34" s="36"/>
      <c r="J34" s="36"/>
      <c r="K34" s="36"/>
      <c r="L34" s="36"/>
      <c r="M34" s="36" t="s">
        <v>69</v>
      </c>
      <c r="N34" s="36" t="s">
        <v>440</v>
      </c>
      <c r="O34" s="36" t="s">
        <v>32</v>
      </c>
      <c r="P34" s="36" t="s">
        <v>18</v>
      </c>
      <c r="Q34" s="36"/>
      <c r="R34" s="37"/>
      <c r="S34" s="38"/>
      <c r="T34" s="38"/>
      <c r="U34" s="38"/>
      <c r="V34" s="36"/>
      <c r="W34" s="36"/>
      <c r="X34" s="38"/>
      <c r="Y34" s="36"/>
      <c r="Z34" s="36"/>
      <c r="AA34" s="211"/>
      <c r="AB34" s="129"/>
    </row>
    <row r="35" spans="1:28" s="29" customFormat="1" ht="12.75" customHeight="1">
      <c r="A35" s="33" t="s">
        <v>809</v>
      </c>
      <c r="B35" s="214" t="s">
        <v>231</v>
      </c>
      <c r="C35" s="215"/>
      <c r="D35" s="215"/>
      <c r="E35" s="216"/>
      <c r="F35" s="34" t="s">
        <v>231</v>
      </c>
      <c r="G35" s="36"/>
      <c r="H35" s="36"/>
      <c r="I35" s="36"/>
      <c r="J35" s="36"/>
      <c r="K35" s="36"/>
      <c r="L35" s="36"/>
      <c r="M35" s="89" t="s">
        <v>424</v>
      </c>
      <c r="N35" s="90" t="s">
        <v>383</v>
      </c>
      <c r="O35" s="90" t="s">
        <v>424</v>
      </c>
      <c r="P35" s="36" t="s">
        <v>18</v>
      </c>
      <c r="Q35" s="36"/>
      <c r="R35" s="37"/>
      <c r="S35" s="38"/>
      <c r="T35" s="38"/>
      <c r="U35" s="38"/>
      <c r="V35" s="36"/>
      <c r="W35" s="89"/>
      <c r="X35" s="38"/>
      <c r="Y35" s="36"/>
      <c r="Z35" s="36"/>
      <c r="AA35" s="211"/>
      <c r="AB35" s="129" t="s">
        <v>789</v>
      </c>
    </row>
    <row r="36" spans="1:28" s="29" customFormat="1" ht="12.75" customHeight="1">
      <c r="A36" s="33" t="s">
        <v>810</v>
      </c>
      <c r="B36" s="214" t="s">
        <v>231</v>
      </c>
      <c r="C36" s="215"/>
      <c r="D36" s="215"/>
      <c r="E36" s="216"/>
      <c r="F36" s="34" t="s">
        <v>231</v>
      </c>
      <c r="G36" s="36"/>
      <c r="H36" s="36"/>
      <c r="I36" s="36"/>
      <c r="J36" s="36"/>
      <c r="K36" s="36"/>
      <c r="L36" s="36"/>
      <c r="M36" s="89" t="s">
        <v>424</v>
      </c>
      <c r="N36" s="90" t="s">
        <v>811</v>
      </c>
      <c r="O36" s="90" t="s">
        <v>424</v>
      </c>
      <c r="P36" s="36" t="s">
        <v>18</v>
      </c>
      <c r="Q36" s="36"/>
      <c r="R36" s="37"/>
      <c r="S36" s="38"/>
      <c r="T36" s="38"/>
      <c r="U36" s="38"/>
      <c r="V36" s="36"/>
      <c r="W36" s="89"/>
      <c r="X36" s="38"/>
      <c r="Y36" s="36"/>
      <c r="Z36" s="36"/>
      <c r="AA36" s="211"/>
      <c r="AB36" s="129"/>
    </row>
    <row r="37" spans="1:28" s="31" customFormat="1" ht="12.75" customHeight="1">
      <c r="A37" s="37" t="s">
        <v>323</v>
      </c>
      <c r="B37" s="214" t="s">
        <v>231</v>
      </c>
      <c r="C37" s="215"/>
      <c r="D37" s="215"/>
      <c r="E37" s="216"/>
      <c r="F37" s="34" t="s">
        <v>231</v>
      </c>
      <c r="G37" s="36"/>
      <c r="H37" s="36"/>
      <c r="I37" s="36"/>
      <c r="J37" s="36"/>
      <c r="K37" s="36"/>
      <c r="L37" s="36"/>
      <c r="M37" s="36" t="s">
        <v>33</v>
      </c>
      <c r="N37" s="36">
        <v>7.9</v>
      </c>
      <c r="O37" s="36" t="s">
        <v>33</v>
      </c>
      <c r="P37" s="36" t="s">
        <v>18</v>
      </c>
      <c r="Q37" s="36"/>
      <c r="R37" s="37"/>
      <c r="S37" s="38"/>
      <c r="T37" s="38"/>
      <c r="U37" s="38"/>
      <c r="V37" s="36"/>
      <c r="W37" s="36"/>
      <c r="X37" s="38"/>
      <c r="Y37" s="36"/>
      <c r="Z37" s="36"/>
      <c r="AA37" s="211"/>
      <c r="AB37" s="129"/>
    </row>
    <row r="38" spans="1:28" s="29" customFormat="1" ht="25.5" customHeight="1">
      <c r="A38" s="94" t="s">
        <v>322</v>
      </c>
      <c r="B38" s="217" t="s">
        <v>769</v>
      </c>
      <c r="C38" s="218"/>
      <c r="D38" s="218"/>
      <c r="E38" s="219"/>
      <c r="F38" s="95">
        <v>1760</v>
      </c>
      <c r="G38" s="95">
        <v>8</v>
      </c>
      <c r="H38" s="95" t="s">
        <v>3</v>
      </c>
      <c r="I38" s="95">
        <v>8</v>
      </c>
      <c r="J38" s="95" t="s">
        <v>122</v>
      </c>
      <c r="K38" s="95">
        <v>18</v>
      </c>
      <c r="L38" s="95">
        <v>80</v>
      </c>
      <c r="M38" s="95" t="s">
        <v>33</v>
      </c>
      <c r="N38" s="95">
        <v>11.5</v>
      </c>
      <c r="O38" s="95" t="s">
        <v>33</v>
      </c>
      <c r="P38" s="95" t="s">
        <v>18</v>
      </c>
      <c r="Q38" s="95" t="s">
        <v>112</v>
      </c>
      <c r="R38" s="94" t="s">
        <v>406</v>
      </c>
      <c r="S38" s="95"/>
      <c r="T38" s="103"/>
      <c r="U38" s="103"/>
      <c r="V38" s="95">
        <v>274</v>
      </c>
      <c r="W38" s="95" t="s">
        <v>360</v>
      </c>
      <c r="X38" s="103">
        <v>851</v>
      </c>
      <c r="Y38" s="95" t="s">
        <v>123</v>
      </c>
      <c r="Z38" s="95">
        <v>855</v>
      </c>
      <c r="AA38" s="127" t="s">
        <v>124</v>
      </c>
      <c r="AB38" s="129" t="s">
        <v>770</v>
      </c>
    </row>
    <row r="39" spans="1:28" s="29" customFormat="1" ht="25.5" customHeight="1">
      <c r="A39" s="94" t="s">
        <v>340</v>
      </c>
      <c r="B39" s="217" t="s">
        <v>769</v>
      </c>
      <c r="C39" s="218"/>
      <c r="D39" s="218"/>
      <c r="E39" s="219"/>
      <c r="F39" s="95">
        <v>1760</v>
      </c>
      <c r="G39" s="95">
        <v>8</v>
      </c>
      <c r="H39" s="95" t="s">
        <v>3</v>
      </c>
      <c r="I39" s="95">
        <v>8</v>
      </c>
      <c r="J39" s="95" t="s">
        <v>122</v>
      </c>
      <c r="K39" s="95">
        <v>18</v>
      </c>
      <c r="L39" s="95">
        <v>80</v>
      </c>
      <c r="M39" s="95" t="s">
        <v>33</v>
      </c>
      <c r="N39" s="102">
        <v>13</v>
      </c>
      <c r="O39" s="102" t="s">
        <v>33</v>
      </c>
      <c r="P39" s="95" t="s">
        <v>18</v>
      </c>
      <c r="Q39" s="95" t="s">
        <v>112</v>
      </c>
      <c r="R39" s="94" t="s">
        <v>406</v>
      </c>
      <c r="S39" s="95"/>
      <c r="T39" s="103"/>
      <c r="U39" s="103"/>
      <c r="V39" s="95">
        <v>274</v>
      </c>
      <c r="W39" s="95" t="s">
        <v>360</v>
      </c>
      <c r="X39" s="103">
        <v>851</v>
      </c>
      <c r="Y39" s="95" t="s">
        <v>123</v>
      </c>
      <c r="Z39" s="95">
        <v>855</v>
      </c>
      <c r="AA39" s="127" t="s">
        <v>124</v>
      </c>
      <c r="AB39" s="129" t="s">
        <v>770</v>
      </c>
    </row>
    <row r="40" spans="1:28" s="29" customFormat="1" ht="24" customHeight="1">
      <c r="A40" s="94" t="s">
        <v>416</v>
      </c>
      <c r="B40" s="217" t="s">
        <v>241</v>
      </c>
      <c r="C40" s="218"/>
      <c r="D40" s="218"/>
      <c r="E40" s="219"/>
      <c r="F40" s="95">
        <v>2582</v>
      </c>
      <c r="G40" s="95">
        <v>8</v>
      </c>
      <c r="H40" s="95" t="s">
        <v>4</v>
      </c>
      <c r="I40" s="95">
        <v>8</v>
      </c>
      <c r="J40" s="95" t="s">
        <v>122</v>
      </c>
      <c r="K40" s="95">
        <v>1</v>
      </c>
      <c r="L40" s="95">
        <v>80</v>
      </c>
      <c r="M40" s="95" t="s">
        <v>32</v>
      </c>
      <c r="N40" s="95" t="s">
        <v>446</v>
      </c>
      <c r="O40" s="95" t="s">
        <v>32</v>
      </c>
      <c r="P40" s="95" t="s">
        <v>18</v>
      </c>
      <c r="Q40" s="95" t="s">
        <v>112</v>
      </c>
      <c r="R40" s="104" t="s">
        <v>387</v>
      </c>
      <c r="S40" s="103"/>
      <c r="T40" s="103"/>
      <c r="U40" s="103"/>
      <c r="V40" s="95">
        <v>223</v>
      </c>
      <c r="W40" s="95" t="s">
        <v>401</v>
      </c>
      <c r="X40" s="103">
        <v>852</v>
      </c>
      <c r="Y40" s="95" t="s">
        <v>191</v>
      </c>
      <c r="Z40" s="95">
        <v>856</v>
      </c>
      <c r="AA40" s="127" t="s">
        <v>192</v>
      </c>
      <c r="AB40" s="129"/>
    </row>
    <row r="41" spans="1:28" s="29" customFormat="1" ht="25.5" customHeight="1">
      <c r="A41" s="94" t="s">
        <v>462</v>
      </c>
      <c r="B41" s="217" t="s">
        <v>211</v>
      </c>
      <c r="C41" s="218"/>
      <c r="D41" s="218"/>
      <c r="E41" s="219"/>
      <c r="F41" s="95">
        <v>3264</v>
      </c>
      <c r="G41" s="95">
        <v>8</v>
      </c>
      <c r="H41" s="95" t="s">
        <v>4</v>
      </c>
      <c r="I41" s="95">
        <v>8</v>
      </c>
      <c r="J41" s="95" t="s">
        <v>122</v>
      </c>
      <c r="K41" s="95">
        <v>1</v>
      </c>
      <c r="L41" s="95">
        <v>80</v>
      </c>
      <c r="M41" s="95" t="s">
        <v>32</v>
      </c>
      <c r="N41" s="95">
        <v>3</v>
      </c>
      <c r="O41" s="105" t="s">
        <v>32</v>
      </c>
      <c r="P41" s="95" t="s">
        <v>18</v>
      </c>
      <c r="Q41" s="95" t="s">
        <v>112</v>
      </c>
      <c r="R41" s="94" t="s">
        <v>409</v>
      </c>
      <c r="S41" s="95"/>
      <c r="T41" s="95"/>
      <c r="U41" s="95"/>
      <c r="V41" s="103" t="s">
        <v>106</v>
      </c>
      <c r="W41" s="98" t="s">
        <v>20</v>
      </c>
      <c r="X41" s="95">
        <v>852</v>
      </c>
      <c r="Y41" s="95" t="s">
        <v>191</v>
      </c>
      <c r="Z41" s="95">
        <v>856</v>
      </c>
      <c r="AA41" s="127" t="s">
        <v>192</v>
      </c>
      <c r="AB41" s="129"/>
    </row>
    <row r="42" spans="1:28" s="29" customFormat="1" ht="39" customHeight="1">
      <c r="A42" s="94" t="s">
        <v>801</v>
      </c>
      <c r="B42" s="217" t="s">
        <v>417</v>
      </c>
      <c r="C42" s="218"/>
      <c r="D42" s="218"/>
      <c r="E42" s="219"/>
      <c r="F42" s="95">
        <v>3264</v>
      </c>
      <c r="G42" s="95">
        <v>8</v>
      </c>
      <c r="H42" s="95" t="s">
        <v>4</v>
      </c>
      <c r="I42" s="95">
        <v>8</v>
      </c>
      <c r="J42" s="95" t="s">
        <v>122</v>
      </c>
      <c r="K42" s="95">
        <v>1</v>
      </c>
      <c r="L42" s="95">
        <v>80</v>
      </c>
      <c r="M42" s="95" t="s">
        <v>32</v>
      </c>
      <c r="N42" s="95">
        <v>1</v>
      </c>
      <c r="O42" s="95" t="s">
        <v>32</v>
      </c>
      <c r="P42" s="95" t="s">
        <v>18</v>
      </c>
      <c r="Q42" s="95" t="s">
        <v>112</v>
      </c>
      <c r="R42" s="94" t="s">
        <v>409</v>
      </c>
      <c r="S42" s="95"/>
      <c r="T42" s="95"/>
      <c r="U42" s="95"/>
      <c r="V42" s="103" t="s">
        <v>106</v>
      </c>
      <c r="W42" s="98" t="s">
        <v>20</v>
      </c>
      <c r="X42" s="95">
        <v>852</v>
      </c>
      <c r="Y42" s="95" t="s">
        <v>191</v>
      </c>
      <c r="Z42" s="95">
        <v>856</v>
      </c>
      <c r="AA42" s="127" t="s">
        <v>192</v>
      </c>
      <c r="AB42" s="129" t="s">
        <v>789</v>
      </c>
    </row>
    <row r="43" spans="1:28" s="29" customFormat="1" ht="12.75" customHeight="1">
      <c r="A43" s="33" t="s">
        <v>802</v>
      </c>
      <c r="B43" s="214" t="s">
        <v>231</v>
      </c>
      <c r="C43" s="215"/>
      <c r="D43" s="215"/>
      <c r="E43" s="216"/>
      <c r="F43" s="34" t="s">
        <v>231</v>
      </c>
      <c r="G43" s="36"/>
      <c r="H43" s="36"/>
      <c r="I43" s="36"/>
      <c r="J43" s="36"/>
      <c r="K43" s="36"/>
      <c r="L43" s="36"/>
      <c r="M43" s="36" t="s">
        <v>39</v>
      </c>
      <c r="N43" s="36" t="s">
        <v>804</v>
      </c>
      <c r="O43" s="36" t="s">
        <v>39</v>
      </c>
      <c r="P43" s="36" t="s">
        <v>18</v>
      </c>
      <c r="Q43" s="36"/>
      <c r="R43" s="37"/>
      <c r="S43" s="38"/>
      <c r="T43" s="38"/>
      <c r="U43" s="38"/>
      <c r="V43" s="36"/>
      <c r="W43" s="36"/>
      <c r="X43" s="38"/>
      <c r="Y43" s="36"/>
      <c r="Z43" s="36"/>
      <c r="AA43" s="211"/>
      <c r="AB43" s="129" t="s">
        <v>789</v>
      </c>
    </row>
    <row r="44" spans="1:28" s="29" customFormat="1" ht="43.5" customHeight="1">
      <c r="A44" s="207" t="s">
        <v>297</v>
      </c>
      <c r="B44" s="217" t="s">
        <v>298</v>
      </c>
      <c r="C44" s="218"/>
      <c r="D44" s="218"/>
      <c r="E44" s="219"/>
      <c r="F44" s="95">
        <v>3266</v>
      </c>
      <c r="G44" s="95">
        <v>8</v>
      </c>
      <c r="H44" s="95" t="s">
        <v>4</v>
      </c>
      <c r="I44" s="95">
        <v>8</v>
      </c>
      <c r="J44" s="95" t="s">
        <v>122</v>
      </c>
      <c r="K44" s="95">
        <v>18</v>
      </c>
      <c r="L44" s="95">
        <v>80</v>
      </c>
      <c r="M44" s="95" t="s">
        <v>33</v>
      </c>
      <c r="N44" s="95">
        <v>11.9</v>
      </c>
      <c r="O44" s="95" t="s">
        <v>33</v>
      </c>
      <c r="P44" s="95" t="s">
        <v>18</v>
      </c>
      <c r="Q44" s="95" t="s">
        <v>112</v>
      </c>
      <c r="R44" s="94" t="s">
        <v>405</v>
      </c>
      <c r="S44" s="103">
        <v>1</v>
      </c>
      <c r="T44" s="103"/>
      <c r="U44" s="103"/>
      <c r="V44" s="95" t="s">
        <v>106</v>
      </c>
      <c r="W44" s="98" t="s">
        <v>20</v>
      </c>
      <c r="X44" s="103">
        <v>852</v>
      </c>
      <c r="Y44" s="95" t="s">
        <v>191</v>
      </c>
      <c r="Z44" s="95">
        <v>856</v>
      </c>
      <c r="AA44" s="127" t="s">
        <v>192</v>
      </c>
      <c r="AB44" s="129"/>
    </row>
    <row r="45" spans="1:28" s="51" customFormat="1" ht="12.75" customHeight="1">
      <c r="A45" s="207" t="s">
        <v>326</v>
      </c>
      <c r="B45" s="217" t="s">
        <v>27</v>
      </c>
      <c r="C45" s="218"/>
      <c r="D45" s="218"/>
      <c r="E45" s="219"/>
      <c r="F45" s="95">
        <v>1805</v>
      </c>
      <c r="G45" s="95">
        <v>8</v>
      </c>
      <c r="H45" s="95" t="s">
        <v>4</v>
      </c>
      <c r="I45" s="95">
        <v>8</v>
      </c>
      <c r="J45" s="95" t="s">
        <v>122</v>
      </c>
      <c r="K45" s="95">
        <v>1</v>
      </c>
      <c r="L45" s="95">
        <v>80</v>
      </c>
      <c r="M45" s="95" t="s">
        <v>32</v>
      </c>
      <c r="N45" s="95">
        <v>0.2</v>
      </c>
      <c r="O45" s="95" t="s">
        <v>32</v>
      </c>
      <c r="P45" s="95" t="s">
        <v>18</v>
      </c>
      <c r="Q45" s="95" t="s">
        <v>112</v>
      </c>
      <c r="R45" s="104" t="s">
        <v>387</v>
      </c>
      <c r="S45" s="95"/>
      <c r="T45" s="95"/>
      <c r="U45" s="95"/>
      <c r="V45" s="95">
        <v>223</v>
      </c>
      <c r="W45" s="95" t="s">
        <v>401</v>
      </c>
      <c r="X45" s="95">
        <v>852</v>
      </c>
      <c r="Y45" s="95" t="s">
        <v>191</v>
      </c>
      <c r="Z45" s="95">
        <v>856</v>
      </c>
      <c r="AA45" s="127" t="s">
        <v>192</v>
      </c>
      <c r="AB45" s="130"/>
    </row>
    <row r="46" spans="1:28" s="51" customFormat="1" ht="26.4" customHeight="1">
      <c r="A46" s="207" t="s">
        <v>703</v>
      </c>
      <c r="B46" s="217" t="s">
        <v>705</v>
      </c>
      <c r="C46" s="218"/>
      <c r="D46" s="218"/>
      <c r="E46" s="219"/>
      <c r="F46" s="95">
        <v>3265</v>
      </c>
      <c r="G46" s="95">
        <v>8</v>
      </c>
      <c r="H46" s="95" t="s">
        <v>3</v>
      </c>
      <c r="I46" s="95">
        <v>8</v>
      </c>
      <c r="J46" s="95" t="s">
        <v>122</v>
      </c>
      <c r="K46" s="95">
        <v>1</v>
      </c>
      <c r="L46" s="95">
        <v>80</v>
      </c>
      <c r="M46" s="95" t="s">
        <v>32</v>
      </c>
      <c r="N46" s="95">
        <v>1.2</v>
      </c>
      <c r="O46" s="95" t="s">
        <v>32</v>
      </c>
      <c r="P46" s="95" t="s">
        <v>18</v>
      </c>
      <c r="Q46" s="95" t="s">
        <v>112</v>
      </c>
      <c r="R46" s="94" t="s">
        <v>406</v>
      </c>
      <c r="S46" s="103"/>
      <c r="T46" s="103"/>
      <c r="U46" s="103"/>
      <c r="V46" s="115">
        <v>274</v>
      </c>
      <c r="W46" s="98" t="s">
        <v>360</v>
      </c>
      <c r="X46" s="103">
        <v>851</v>
      </c>
      <c r="Y46" s="95" t="s">
        <v>123</v>
      </c>
      <c r="Z46" s="95">
        <v>855</v>
      </c>
      <c r="AA46" s="127" t="s">
        <v>124</v>
      </c>
      <c r="AB46" s="130"/>
    </row>
    <row r="47" spans="1:28" s="51" customFormat="1" ht="12.75" customHeight="1">
      <c r="A47" s="93" t="s">
        <v>327</v>
      </c>
      <c r="B47" s="214" t="s">
        <v>231</v>
      </c>
      <c r="C47" s="215"/>
      <c r="D47" s="215"/>
      <c r="E47" s="216"/>
      <c r="F47" s="34" t="s">
        <v>231</v>
      </c>
      <c r="G47" s="36"/>
      <c r="H47" s="36"/>
      <c r="I47" s="36"/>
      <c r="J47" s="36"/>
      <c r="K47" s="36"/>
      <c r="L47" s="36"/>
      <c r="M47" s="36" t="s">
        <v>32</v>
      </c>
      <c r="N47" s="36">
        <v>3.9</v>
      </c>
      <c r="O47" s="36" t="s">
        <v>32</v>
      </c>
      <c r="P47" s="36" t="s">
        <v>18</v>
      </c>
      <c r="Q47" s="36"/>
      <c r="R47" s="35"/>
      <c r="S47" s="36"/>
      <c r="T47" s="36"/>
      <c r="U47" s="36"/>
      <c r="V47" s="36"/>
      <c r="W47" s="36"/>
      <c r="X47" s="36"/>
      <c r="Y47" s="36"/>
      <c r="Z47" s="36"/>
      <c r="AA47" s="211"/>
      <c r="AB47" s="130"/>
    </row>
    <row r="48" spans="1:28" s="29" customFormat="1" ht="12.75" customHeight="1">
      <c r="A48" s="207" t="s">
        <v>325</v>
      </c>
      <c r="B48" s="217" t="s">
        <v>90</v>
      </c>
      <c r="C48" s="218"/>
      <c r="D48" s="218"/>
      <c r="E48" s="219"/>
      <c r="F48" s="95">
        <v>1789</v>
      </c>
      <c r="G48" s="95">
        <v>8</v>
      </c>
      <c r="H48" s="95" t="s">
        <v>3</v>
      </c>
      <c r="I48" s="95">
        <v>8</v>
      </c>
      <c r="J48" s="95" t="s">
        <v>122</v>
      </c>
      <c r="K48" s="95">
        <v>1</v>
      </c>
      <c r="L48" s="95">
        <v>80</v>
      </c>
      <c r="M48" s="95" t="s">
        <v>32</v>
      </c>
      <c r="N48" s="95">
        <v>0</v>
      </c>
      <c r="O48" s="95" t="s">
        <v>32</v>
      </c>
      <c r="P48" s="95" t="s">
        <v>18</v>
      </c>
      <c r="Q48" s="95" t="s">
        <v>112</v>
      </c>
      <c r="R48" s="104" t="s">
        <v>381</v>
      </c>
      <c r="S48" s="95"/>
      <c r="T48" s="95"/>
      <c r="U48" s="95"/>
      <c r="V48" s="98" t="s">
        <v>20</v>
      </c>
      <c r="W48" s="95" t="s">
        <v>26</v>
      </c>
      <c r="X48" s="95">
        <v>851</v>
      </c>
      <c r="Y48" s="95" t="s">
        <v>123</v>
      </c>
      <c r="Z48" s="95">
        <v>855</v>
      </c>
      <c r="AA48" s="127" t="s">
        <v>124</v>
      </c>
      <c r="AB48" s="129"/>
    </row>
    <row r="49" spans="1:28" s="29" customFormat="1" ht="12.75" customHeight="1">
      <c r="A49" s="207" t="s">
        <v>831</v>
      </c>
      <c r="B49" s="217" t="s">
        <v>90</v>
      </c>
      <c r="C49" s="218"/>
      <c r="D49" s="218"/>
      <c r="E49" s="219"/>
      <c r="F49" s="95">
        <v>1789</v>
      </c>
      <c r="G49" s="95">
        <v>8</v>
      </c>
      <c r="H49" s="95" t="s">
        <v>3</v>
      </c>
      <c r="I49" s="95">
        <v>8</v>
      </c>
      <c r="J49" s="95" t="s">
        <v>122</v>
      </c>
      <c r="K49" s="95">
        <v>1</v>
      </c>
      <c r="L49" s="95">
        <v>80</v>
      </c>
      <c r="M49" s="95" t="s">
        <v>32</v>
      </c>
      <c r="N49" s="95">
        <v>0</v>
      </c>
      <c r="O49" s="95" t="s">
        <v>32</v>
      </c>
      <c r="P49" s="95" t="s">
        <v>18</v>
      </c>
      <c r="Q49" s="95" t="s">
        <v>112</v>
      </c>
      <c r="R49" s="104" t="s">
        <v>381</v>
      </c>
      <c r="S49" s="95"/>
      <c r="T49" s="95"/>
      <c r="U49" s="95"/>
      <c r="V49" s="98" t="s">
        <v>20</v>
      </c>
      <c r="W49" s="95" t="s">
        <v>26</v>
      </c>
      <c r="X49" s="95">
        <v>851</v>
      </c>
      <c r="Y49" s="95" t="s">
        <v>123</v>
      </c>
      <c r="Z49" s="95">
        <v>855</v>
      </c>
      <c r="AA49" s="127" t="s">
        <v>124</v>
      </c>
      <c r="AB49" s="129"/>
    </row>
    <row r="50" spans="1:28" s="51" customFormat="1" ht="25.5" customHeight="1">
      <c r="A50" s="207" t="s">
        <v>329</v>
      </c>
      <c r="B50" s="217" t="s">
        <v>5</v>
      </c>
      <c r="C50" s="218"/>
      <c r="D50" s="218"/>
      <c r="E50" s="219"/>
      <c r="F50" s="95">
        <v>1824</v>
      </c>
      <c r="G50" s="95">
        <v>8</v>
      </c>
      <c r="H50" s="95" t="s">
        <v>3</v>
      </c>
      <c r="I50" s="95">
        <v>8</v>
      </c>
      <c r="J50" s="95" t="s">
        <v>122</v>
      </c>
      <c r="K50" s="95">
        <v>18</v>
      </c>
      <c r="L50" s="95">
        <v>80</v>
      </c>
      <c r="M50" s="95" t="s">
        <v>33</v>
      </c>
      <c r="N50" s="95">
        <v>14</v>
      </c>
      <c r="O50" s="95" t="s">
        <v>33</v>
      </c>
      <c r="P50" s="95" t="s">
        <v>18</v>
      </c>
      <c r="Q50" s="95" t="s">
        <v>112</v>
      </c>
      <c r="R50" s="94" t="s">
        <v>403</v>
      </c>
      <c r="S50" s="95">
        <v>1</v>
      </c>
      <c r="T50" s="95"/>
      <c r="U50" s="95"/>
      <c r="V50" s="95" t="s">
        <v>20</v>
      </c>
      <c r="W50" s="95" t="s">
        <v>26</v>
      </c>
      <c r="X50" s="103">
        <v>851</v>
      </c>
      <c r="Y50" s="95" t="s">
        <v>123</v>
      </c>
      <c r="Z50" s="95">
        <v>855</v>
      </c>
      <c r="AA50" s="127" t="s">
        <v>124</v>
      </c>
      <c r="AB50" s="129"/>
    </row>
    <row r="51" spans="1:28" s="29" customFormat="1" ht="30" customHeight="1">
      <c r="A51" s="207" t="s">
        <v>338</v>
      </c>
      <c r="B51" s="217" t="s">
        <v>771</v>
      </c>
      <c r="C51" s="218"/>
      <c r="D51" s="218"/>
      <c r="E51" s="219"/>
      <c r="F51" s="95">
        <v>1760</v>
      </c>
      <c r="G51" s="95">
        <v>8</v>
      </c>
      <c r="H51" s="95" t="s">
        <v>4</v>
      </c>
      <c r="I51" s="95">
        <v>8</v>
      </c>
      <c r="J51" s="95" t="s">
        <v>122</v>
      </c>
      <c r="K51" s="95">
        <v>1</v>
      </c>
      <c r="L51" s="95">
        <v>80</v>
      </c>
      <c r="M51" s="95" t="s">
        <v>32</v>
      </c>
      <c r="N51" s="95">
        <v>2.8</v>
      </c>
      <c r="O51" s="95" t="s">
        <v>32</v>
      </c>
      <c r="P51" s="95" t="s">
        <v>42</v>
      </c>
      <c r="Q51" s="95" t="s">
        <v>112</v>
      </c>
      <c r="R51" s="94" t="s">
        <v>406</v>
      </c>
      <c r="S51" s="95"/>
      <c r="T51" s="95"/>
      <c r="U51" s="95"/>
      <c r="V51" s="103">
        <v>274</v>
      </c>
      <c r="W51" s="95" t="s">
        <v>360</v>
      </c>
      <c r="X51" s="95">
        <v>852</v>
      </c>
      <c r="Y51" s="95" t="s">
        <v>191</v>
      </c>
      <c r="Z51" s="95">
        <v>856</v>
      </c>
      <c r="AA51" s="127" t="s">
        <v>192</v>
      </c>
      <c r="AB51" s="129" t="s">
        <v>770</v>
      </c>
    </row>
    <row r="52" spans="1:28" s="29" customFormat="1" ht="25.5" customHeight="1">
      <c r="A52" s="207" t="s">
        <v>339</v>
      </c>
      <c r="B52" s="217" t="s">
        <v>769</v>
      </c>
      <c r="C52" s="218"/>
      <c r="D52" s="218"/>
      <c r="E52" s="219"/>
      <c r="F52" s="95">
        <v>1760</v>
      </c>
      <c r="G52" s="95">
        <v>8</v>
      </c>
      <c r="H52" s="95" t="s">
        <v>3</v>
      </c>
      <c r="I52" s="95">
        <v>8</v>
      </c>
      <c r="J52" s="95" t="s">
        <v>122</v>
      </c>
      <c r="K52" s="95">
        <v>18</v>
      </c>
      <c r="L52" s="95">
        <v>80</v>
      </c>
      <c r="M52" s="95" t="s">
        <v>33</v>
      </c>
      <c r="N52" s="103">
        <v>13.7</v>
      </c>
      <c r="O52" s="103" t="s">
        <v>33</v>
      </c>
      <c r="P52" s="95" t="s">
        <v>18</v>
      </c>
      <c r="Q52" s="95" t="s">
        <v>112</v>
      </c>
      <c r="R52" s="94" t="s">
        <v>406</v>
      </c>
      <c r="S52" s="95"/>
      <c r="T52" s="95"/>
      <c r="U52" s="95"/>
      <c r="V52" s="95">
        <v>274</v>
      </c>
      <c r="W52" s="95" t="s">
        <v>360</v>
      </c>
      <c r="X52" s="103">
        <v>851</v>
      </c>
      <c r="Y52" s="95" t="s">
        <v>123</v>
      </c>
      <c r="Z52" s="95">
        <v>855</v>
      </c>
      <c r="AA52" s="127" t="s">
        <v>124</v>
      </c>
      <c r="AB52" s="129" t="s">
        <v>770</v>
      </c>
    </row>
    <row r="53" spans="1:28" s="29" customFormat="1" ht="45.6" customHeight="1">
      <c r="A53" s="207" t="s">
        <v>336</v>
      </c>
      <c r="B53" s="217" t="s">
        <v>776</v>
      </c>
      <c r="C53" s="218"/>
      <c r="D53" s="218"/>
      <c r="E53" s="219"/>
      <c r="F53" s="185">
        <v>1760</v>
      </c>
      <c r="G53" s="95">
        <v>8</v>
      </c>
      <c r="H53" s="95" t="s">
        <v>3</v>
      </c>
      <c r="I53" s="95">
        <v>8</v>
      </c>
      <c r="J53" s="95" t="s">
        <v>122</v>
      </c>
      <c r="K53" s="95">
        <v>1</v>
      </c>
      <c r="L53" s="95">
        <v>80</v>
      </c>
      <c r="M53" s="95" t="s">
        <v>32</v>
      </c>
      <c r="N53" s="95">
        <v>1.8</v>
      </c>
      <c r="O53" s="95" t="s">
        <v>32</v>
      </c>
      <c r="P53" s="95" t="s">
        <v>18</v>
      </c>
      <c r="Q53" s="95" t="s">
        <v>112</v>
      </c>
      <c r="R53" s="94" t="s">
        <v>406</v>
      </c>
      <c r="S53" s="103"/>
      <c r="T53" s="103"/>
      <c r="U53" s="103"/>
      <c r="V53" s="115">
        <v>274</v>
      </c>
      <c r="W53" s="98" t="s">
        <v>360</v>
      </c>
      <c r="X53" s="103">
        <v>851</v>
      </c>
      <c r="Y53" s="95" t="s">
        <v>123</v>
      </c>
      <c r="Z53" s="95">
        <v>855</v>
      </c>
      <c r="AA53" s="127" t="s">
        <v>124</v>
      </c>
      <c r="AB53" s="129"/>
    </row>
    <row r="54" spans="1:28" s="29" customFormat="1" ht="45.6" customHeight="1">
      <c r="A54" s="207" t="s">
        <v>815</v>
      </c>
      <c r="B54" s="217" t="s">
        <v>776</v>
      </c>
      <c r="C54" s="218"/>
      <c r="D54" s="218"/>
      <c r="E54" s="219"/>
      <c r="F54" s="185">
        <v>1760</v>
      </c>
      <c r="G54" s="95">
        <v>8</v>
      </c>
      <c r="H54" s="95" t="s">
        <v>3</v>
      </c>
      <c r="I54" s="95">
        <v>8</v>
      </c>
      <c r="J54" s="95" t="s">
        <v>122</v>
      </c>
      <c r="K54" s="95">
        <v>1</v>
      </c>
      <c r="L54" s="95">
        <v>80</v>
      </c>
      <c r="M54" s="95" t="s">
        <v>32</v>
      </c>
      <c r="N54" s="102">
        <v>1.2</v>
      </c>
      <c r="O54" s="102" t="s">
        <v>32</v>
      </c>
      <c r="P54" s="95" t="s">
        <v>18</v>
      </c>
      <c r="Q54" s="95" t="s">
        <v>112</v>
      </c>
      <c r="R54" s="94" t="s">
        <v>406</v>
      </c>
      <c r="S54" s="103"/>
      <c r="T54" s="103"/>
      <c r="U54" s="103"/>
      <c r="V54" s="115">
        <v>274</v>
      </c>
      <c r="W54" s="98" t="s">
        <v>360</v>
      </c>
      <c r="X54" s="103">
        <v>851</v>
      </c>
      <c r="Y54" s="95" t="s">
        <v>123</v>
      </c>
      <c r="Z54" s="95">
        <v>855</v>
      </c>
      <c r="AA54" s="127" t="s">
        <v>124</v>
      </c>
      <c r="AB54" s="129"/>
    </row>
    <row r="55" spans="1:28" s="29" customFormat="1" ht="25.5" customHeight="1">
      <c r="A55" s="207" t="s">
        <v>333</v>
      </c>
      <c r="B55" s="217" t="s">
        <v>769</v>
      </c>
      <c r="C55" s="218"/>
      <c r="D55" s="218"/>
      <c r="E55" s="219"/>
      <c r="F55" s="95">
        <v>1760</v>
      </c>
      <c r="G55" s="95">
        <v>8</v>
      </c>
      <c r="H55" s="95" t="s">
        <v>3</v>
      </c>
      <c r="I55" s="95">
        <v>8</v>
      </c>
      <c r="J55" s="95" t="s">
        <v>122</v>
      </c>
      <c r="K55" s="95">
        <v>18</v>
      </c>
      <c r="L55" s="95">
        <v>80</v>
      </c>
      <c r="M55" s="95" t="s">
        <v>33</v>
      </c>
      <c r="N55" s="102">
        <v>14</v>
      </c>
      <c r="O55" s="102" t="s">
        <v>33</v>
      </c>
      <c r="P55" s="95" t="s">
        <v>18</v>
      </c>
      <c r="Q55" s="95" t="s">
        <v>112</v>
      </c>
      <c r="R55" s="94" t="s">
        <v>406</v>
      </c>
      <c r="S55" s="95"/>
      <c r="T55" s="95"/>
      <c r="U55" s="95"/>
      <c r="V55" s="95">
        <v>274</v>
      </c>
      <c r="W55" s="95" t="s">
        <v>360</v>
      </c>
      <c r="X55" s="103">
        <v>851</v>
      </c>
      <c r="Y55" s="95" t="s">
        <v>123</v>
      </c>
      <c r="Z55" s="95">
        <v>855</v>
      </c>
      <c r="AA55" s="127" t="s">
        <v>124</v>
      </c>
      <c r="AB55" s="129"/>
    </row>
    <row r="56" spans="1:28" s="29" customFormat="1" ht="45.75" customHeight="1">
      <c r="A56" s="207" t="s">
        <v>337</v>
      </c>
      <c r="B56" s="217" t="s">
        <v>806</v>
      </c>
      <c r="C56" s="218"/>
      <c r="D56" s="218"/>
      <c r="E56" s="219"/>
      <c r="F56" s="95">
        <v>1760</v>
      </c>
      <c r="G56" s="95">
        <v>8</v>
      </c>
      <c r="H56" s="95" t="s">
        <v>3</v>
      </c>
      <c r="I56" s="95">
        <v>8</v>
      </c>
      <c r="J56" s="95" t="s">
        <v>122</v>
      </c>
      <c r="K56" s="95">
        <v>1</v>
      </c>
      <c r="L56" s="95">
        <v>80</v>
      </c>
      <c r="M56" s="95" t="s">
        <v>32</v>
      </c>
      <c r="N56" s="95">
        <v>0.6</v>
      </c>
      <c r="O56" s="95" t="s">
        <v>32</v>
      </c>
      <c r="P56" s="103" t="s">
        <v>399</v>
      </c>
      <c r="Q56" s="95" t="s">
        <v>112</v>
      </c>
      <c r="R56" s="94" t="s">
        <v>406</v>
      </c>
      <c r="S56" s="103"/>
      <c r="T56" s="95"/>
      <c r="U56" s="95"/>
      <c r="V56" s="95">
        <v>274</v>
      </c>
      <c r="W56" s="98" t="s">
        <v>360</v>
      </c>
      <c r="X56" s="95">
        <v>851</v>
      </c>
      <c r="Y56" s="95" t="s">
        <v>123</v>
      </c>
      <c r="Z56" s="95">
        <v>855</v>
      </c>
      <c r="AA56" s="127" t="s">
        <v>124</v>
      </c>
      <c r="AB56" s="129" t="s">
        <v>770</v>
      </c>
    </row>
    <row r="57" spans="1:28" s="29" customFormat="1" ht="36.75" customHeight="1">
      <c r="A57" s="207" t="s">
        <v>335</v>
      </c>
      <c r="B57" s="217" t="s">
        <v>773</v>
      </c>
      <c r="C57" s="218"/>
      <c r="D57" s="218"/>
      <c r="E57" s="219"/>
      <c r="F57" s="95">
        <v>1760</v>
      </c>
      <c r="G57" s="95">
        <v>8</v>
      </c>
      <c r="H57" s="95" t="s">
        <v>3</v>
      </c>
      <c r="I57" s="95">
        <v>8</v>
      </c>
      <c r="J57" s="95" t="s">
        <v>122</v>
      </c>
      <c r="K57" s="95">
        <v>18</v>
      </c>
      <c r="L57" s="95">
        <v>80</v>
      </c>
      <c r="M57" s="95" t="s">
        <v>33</v>
      </c>
      <c r="N57" s="102">
        <v>14</v>
      </c>
      <c r="O57" s="102" t="s">
        <v>33</v>
      </c>
      <c r="P57" s="95" t="s">
        <v>18</v>
      </c>
      <c r="Q57" s="95" t="s">
        <v>112</v>
      </c>
      <c r="R57" s="94" t="s">
        <v>406</v>
      </c>
      <c r="S57" s="103"/>
      <c r="T57" s="103"/>
      <c r="U57" s="103"/>
      <c r="V57" s="95">
        <v>274</v>
      </c>
      <c r="W57" s="98" t="s">
        <v>360</v>
      </c>
      <c r="X57" s="103">
        <v>851</v>
      </c>
      <c r="Y57" s="95" t="s">
        <v>123</v>
      </c>
      <c r="Z57" s="95">
        <v>855</v>
      </c>
      <c r="AA57" s="127" t="s">
        <v>124</v>
      </c>
      <c r="AB57" s="129" t="s">
        <v>770</v>
      </c>
    </row>
    <row r="58" spans="1:28" s="51" customFormat="1" ht="12.75" customHeight="1">
      <c r="A58" s="93" t="s">
        <v>808</v>
      </c>
      <c r="B58" s="214" t="s">
        <v>231</v>
      </c>
      <c r="C58" s="215"/>
      <c r="D58" s="215"/>
      <c r="E58" s="216"/>
      <c r="F58" s="34" t="s">
        <v>231</v>
      </c>
      <c r="G58" s="36"/>
      <c r="H58" s="36"/>
      <c r="I58" s="36"/>
      <c r="J58" s="36"/>
      <c r="K58" s="36"/>
      <c r="L58" s="36"/>
      <c r="M58" s="36" t="s">
        <v>39</v>
      </c>
      <c r="N58" s="91">
        <v>7</v>
      </c>
      <c r="O58" s="36" t="s">
        <v>39</v>
      </c>
      <c r="P58" s="36" t="s">
        <v>18</v>
      </c>
      <c r="Q58" s="36"/>
      <c r="R58" s="35"/>
      <c r="S58" s="36"/>
      <c r="T58" s="36"/>
      <c r="U58" s="36"/>
      <c r="V58" s="36"/>
      <c r="W58" s="36"/>
      <c r="X58" s="36"/>
      <c r="Y58" s="36"/>
      <c r="Z58" s="36"/>
      <c r="AA58" s="211"/>
      <c r="AB58" s="130"/>
    </row>
    <row r="59" spans="1:28" s="51" customFormat="1" ht="12.75" customHeight="1">
      <c r="A59" s="93" t="s">
        <v>438</v>
      </c>
      <c r="B59" s="214" t="s">
        <v>231</v>
      </c>
      <c r="C59" s="215"/>
      <c r="D59" s="215"/>
      <c r="E59" s="216"/>
      <c r="F59" s="34" t="s">
        <v>231</v>
      </c>
      <c r="G59" s="36"/>
      <c r="H59" s="36"/>
      <c r="I59" s="36"/>
      <c r="J59" s="36"/>
      <c r="K59" s="36"/>
      <c r="L59" s="36"/>
      <c r="M59" s="36" t="s">
        <v>33</v>
      </c>
      <c r="N59" s="36">
        <v>7</v>
      </c>
      <c r="O59" s="36" t="s">
        <v>33</v>
      </c>
      <c r="P59" s="36" t="s">
        <v>18</v>
      </c>
      <c r="Q59" s="36"/>
      <c r="R59" s="35"/>
      <c r="S59" s="36"/>
      <c r="T59" s="36"/>
      <c r="U59" s="36"/>
      <c r="V59" s="36"/>
      <c r="W59" s="36"/>
      <c r="X59" s="36"/>
      <c r="Y59" s="36"/>
      <c r="Z59" s="36"/>
      <c r="AA59" s="211"/>
      <c r="AB59" s="130"/>
    </row>
    <row r="60" spans="1:28" s="51" customFormat="1" ht="12.75" customHeight="1">
      <c r="A60" s="93" t="s">
        <v>328</v>
      </c>
      <c r="B60" s="214" t="s">
        <v>231</v>
      </c>
      <c r="C60" s="215"/>
      <c r="D60" s="215"/>
      <c r="E60" s="216"/>
      <c r="F60" s="34" t="s">
        <v>231</v>
      </c>
      <c r="G60" s="36"/>
      <c r="H60" s="36"/>
      <c r="I60" s="36"/>
      <c r="J60" s="36"/>
      <c r="K60" s="36"/>
      <c r="L60" s="36"/>
      <c r="M60" s="36" t="s">
        <v>32</v>
      </c>
      <c r="N60" s="36">
        <v>3.9</v>
      </c>
      <c r="O60" s="36" t="s">
        <v>32</v>
      </c>
      <c r="P60" s="36" t="s">
        <v>18</v>
      </c>
      <c r="Q60" s="36"/>
      <c r="R60" s="35"/>
      <c r="S60" s="36"/>
      <c r="T60" s="36"/>
      <c r="U60" s="36"/>
      <c r="V60" s="36"/>
      <c r="W60" s="36"/>
      <c r="X60" s="36"/>
      <c r="Y60" s="36"/>
      <c r="Z60" s="36"/>
      <c r="AA60" s="211"/>
      <c r="AB60" s="130"/>
    </row>
    <row r="61" spans="1:28" s="51" customFormat="1" ht="12.75" customHeight="1">
      <c r="A61" s="93" t="s">
        <v>330</v>
      </c>
      <c r="B61" s="214" t="s">
        <v>231</v>
      </c>
      <c r="C61" s="215"/>
      <c r="D61" s="215"/>
      <c r="E61" s="216"/>
      <c r="F61" s="34" t="s">
        <v>231</v>
      </c>
      <c r="G61" s="36"/>
      <c r="H61" s="36"/>
      <c r="I61" s="36"/>
      <c r="J61" s="36"/>
      <c r="K61" s="36"/>
      <c r="L61" s="36"/>
      <c r="M61" s="36" t="s">
        <v>39</v>
      </c>
      <c r="N61" s="36">
        <v>6.2</v>
      </c>
      <c r="O61" s="36" t="s">
        <v>39</v>
      </c>
      <c r="P61" s="36" t="s">
        <v>18</v>
      </c>
      <c r="Q61" s="36"/>
      <c r="R61" s="35"/>
      <c r="S61" s="36"/>
      <c r="T61" s="36"/>
      <c r="U61" s="36"/>
      <c r="V61" s="36"/>
      <c r="W61" s="36"/>
      <c r="X61" s="36"/>
      <c r="Y61" s="36"/>
      <c r="Z61" s="36"/>
      <c r="AA61" s="211"/>
      <c r="AB61" s="129"/>
    </row>
    <row r="62" spans="1:28" s="29" customFormat="1" ht="25.5" customHeight="1">
      <c r="A62" s="94" t="s">
        <v>313</v>
      </c>
      <c r="B62" s="236" t="s">
        <v>408</v>
      </c>
      <c r="C62" s="237"/>
      <c r="D62" s="237"/>
      <c r="E62" s="238"/>
      <c r="F62" s="95">
        <v>3265</v>
      </c>
      <c r="G62" s="95">
        <v>8</v>
      </c>
      <c r="H62" s="95" t="s">
        <v>4</v>
      </c>
      <c r="I62" s="95">
        <v>8</v>
      </c>
      <c r="J62" s="95" t="s">
        <v>122</v>
      </c>
      <c r="K62" s="95">
        <v>1</v>
      </c>
      <c r="L62" s="95">
        <v>80</v>
      </c>
      <c r="M62" s="95" t="s">
        <v>32</v>
      </c>
      <c r="N62" s="95">
        <v>3.5</v>
      </c>
      <c r="O62" s="95" t="s">
        <v>32</v>
      </c>
      <c r="P62" s="103" t="s">
        <v>399</v>
      </c>
      <c r="Q62" s="95" t="s">
        <v>112</v>
      </c>
      <c r="R62" s="94" t="s">
        <v>409</v>
      </c>
      <c r="S62" s="103"/>
      <c r="T62" s="103"/>
      <c r="U62" s="103"/>
      <c r="V62" s="95" t="s">
        <v>106</v>
      </c>
      <c r="W62" s="98" t="s">
        <v>20</v>
      </c>
      <c r="X62" s="103">
        <v>852</v>
      </c>
      <c r="Y62" s="95" t="s">
        <v>191</v>
      </c>
      <c r="Z62" s="95">
        <v>856</v>
      </c>
      <c r="AA62" s="127" t="s">
        <v>192</v>
      </c>
      <c r="AB62" s="129"/>
    </row>
    <row r="63" spans="1:28" s="29" customFormat="1" ht="40.5" customHeight="1">
      <c r="A63" s="94" t="s">
        <v>319</v>
      </c>
      <c r="B63" s="236" t="s">
        <v>213</v>
      </c>
      <c r="C63" s="237"/>
      <c r="D63" s="237"/>
      <c r="E63" s="238"/>
      <c r="F63" s="95">
        <v>3265</v>
      </c>
      <c r="G63" s="95">
        <v>8</v>
      </c>
      <c r="H63" s="95" t="s">
        <v>4</v>
      </c>
      <c r="I63" s="95">
        <v>8</v>
      </c>
      <c r="J63" s="95" t="s">
        <v>122</v>
      </c>
      <c r="K63" s="95">
        <v>1</v>
      </c>
      <c r="L63" s="95">
        <v>80</v>
      </c>
      <c r="M63" s="95" t="s">
        <v>32</v>
      </c>
      <c r="N63" s="116" t="s">
        <v>247</v>
      </c>
      <c r="O63" s="116" t="s">
        <v>32</v>
      </c>
      <c r="P63" s="95" t="s">
        <v>18</v>
      </c>
      <c r="Q63" s="95" t="s">
        <v>112</v>
      </c>
      <c r="R63" s="94" t="s">
        <v>409</v>
      </c>
      <c r="S63" s="103"/>
      <c r="T63" s="103"/>
      <c r="U63" s="103"/>
      <c r="V63" s="95" t="s">
        <v>106</v>
      </c>
      <c r="W63" s="98" t="s">
        <v>20</v>
      </c>
      <c r="X63" s="103">
        <v>852</v>
      </c>
      <c r="Y63" s="95" t="s">
        <v>191</v>
      </c>
      <c r="Z63" s="95">
        <v>856</v>
      </c>
      <c r="AA63" s="127" t="s">
        <v>192</v>
      </c>
      <c r="AB63" s="129"/>
    </row>
    <row r="64" spans="1:28" s="29" customFormat="1" ht="77.400000000000006" customHeight="1">
      <c r="A64" s="94" t="s">
        <v>464</v>
      </c>
      <c r="B64" s="236" t="s">
        <v>465</v>
      </c>
      <c r="C64" s="237"/>
      <c r="D64" s="237"/>
      <c r="E64" s="238"/>
      <c r="F64" s="95">
        <v>3085</v>
      </c>
      <c r="G64" s="95" t="s">
        <v>7</v>
      </c>
      <c r="H64" s="95" t="s">
        <v>3</v>
      </c>
      <c r="I64" s="95" t="s">
        <v>466</v>
      </c>
      <c r="J64" s="95" t="s">
        <v>122</v>
      </c>
      <c r="K64" s="95" t="s">
        <v>20</v>
      </c>
      <c r="L64" s="95">
        <v>58</v>
      </c>
      <c r="M64" s="95" t="s">
        <v>33</v>
      </c>
      <c r="N64" s="116" t="s">
        <v>55</v>
      </c>
      <c r="O64" s="95" t="s">
        <v>33</v>
      </c>
      <c r="P64" s="95" t="s">
        <v>467</v>
      </c>
      <c r="Q64" s="95" t="s">
        <v>115</v>
      </c>
      <c r="R64" s="94" t="s">
        <v>820</v>
      </c>
      <c r="S64" s="103">
        <v>2</v>
      </c>
      <c r="T64" s="103">
        <v>6</v>
      </c>
      <c r="U64" s="103">
        <v>16</v>
      </c>
      <c r="V64" s="95">
        <v>274</v>
      </c>
      <c r="W64" s="98" t="s">
        <v>360</v>
      </c>
      <c r="X64" s="103">
        <v>558</v>
      </c>
      <c r="Y64" s="95" t="s">
        <v>97</v>
      </c>
      <c r="Z64" s="95">
        <v>562</v>
      </c>
      <c r="AA64" s="127" t="s">
        <v>98</v>
      </c>
      <c r="AB64" s="131" t="s">
        <v>805</v>
      </c>
    </row>
    <row r="65" spans="1:28" s="29" customFormat="1" ht="13.2" customHeight="1">
      <c r="A65" s="94" t="s">
        <v>350</v>
      </c>
      <c r="B65" s="217" t="s">
        <v>73</v>
      </c>
      <c r="C65" s="218"/>
      <c r="D65" s="218"/>
      <c r="E65" s="219"/>
      <c r="F65" s="95">
        <v>1791</v>
      </c>
      <c r="G65" s="95">
        <v>8</v>
      </c>
      <c r="H65" s="95" t="s">
        <v>3</v>
      </c>
      <c r="I65" s="95">
        <v>8</v>
      </c>
      <c r="J65" s="95" t="s">
        <v>122</v>
      </c>
      <c r="K65" s="95">
        <v>8</v>
      </c>
      <c r="L65" s="95">
        <v>80</v>
      </c>
      <c r="M65" s="95" t="s">
        <v>33</v>
      </c>
      <c r="N65" s="95" t="s">
        <v>351</v>
      </c>
      <c r="O65" s="95" t="s">
        <v>33</v>
      </c>
      <c r="P65" s="95" t="s">
        <v>18</v>
      </c>
      <c r="Q65" s="95" t="s">
        <v>112</v>
      </c>
      <c r="R65" s="104" t="s">
        <v>410</v>
      </c>
      <c r="S65" s="103">
        <v>1</v>
      </c>
      <c r="T65" s="103"/>
      <c r="U65" s="103"/>
      <c r="V65" s="98" t="s">
        <v>20</v>
      </c>
      <c r="W65" s="95" t="s">
        <v>26</v>
      </c>
      <c r="X65" s="103">
        <v>851</v>
      </c>
      <c r="Y65" s="95" t="s">
        <v>123</v>
      </c>
      <c r="Z65" s="95">
        <v>855</v>
      </c>
      <c r="AA65" s="127" t="s">
        <v>124</v>
      </c>
      <c r="AB65" s="129"/>
    </row>
    <row r="66" spans="1:28" s="29" customFormat="1" ht="25.5" customHeight="1">
      <c r="A66" s="94" t="s">
        <v>316</v>
      </c>
      <c r="B66" s="217" t="s">
        <v>816</v>
      </c>
      <c r="C66" s="218"/>
      <c r="D66" s="218"/>
      <c r="E66" s="219"/>
      <c r="F66" s="95">
        <v>2922</v>
      </c>
      <c r="G66" s="95">
        <v>8</v>
      </c>
      <c r="H66" s="95" t="s">
        <v>3</v>
      </c>
      <c r="I66" s="95" t="s">
        <v>411</v>
      </c>
      <c r="J66" s="95" t="s">
        <v>122</v>
      </c>
      <c r="K66" s="95">
        <v>1</v>
      </c>
      <c r="L66" s="95">
        <v>86</v>
      </c>
      <c r="M66" s="95" t="s">
        <v>32</v>
      </c>
      <c r="N66" s="95">
        <v>3.7</v>
      </c>
      <c r="O66" s="95" t="s">
        <v>32</v>
      </c>
      <c r="P66" s="103" t="s">
        <v>15</v>
      </c>
      <c r="Q66" s="95" t="s">
        <v>112</v>
      </c>
      <c r="R66" s="94" t="s">
        <v>406</v>
      </c>
      <c r="S66" s="103"/>
      <c r="T66" s="103"/>
      <c r="U66" s="103"/>
      <c r="V66" s="115">
        <v>274</v>
      </c>
      <c r="W66" s="98" t="s">
        <v>360</v>
      </c>
      <c r="X66" s="103">
        <v>851</v>
      </c>
      <c r="Y66" s="95" t="s">
        <v>123</v>
      </c>
      <c r="Z66" s="95">
        <v>855</v>
      </c>
      <c r="AA66" s="127" t="s">
        <v>124</v>
      </c>
      <c r="AB66" s="129" t="s">
        <v>817</v>
      </c>
    </row>
    <row r="67" spans="1:28" s="29" customFormat="1" ht="44.25" customHeight="1">
      <c r="A67" s="94" t="s">
        <v>315</v>
      </c>
      <c r="B67" s="217" t="s">
        <v>221</v>
      </c>
      <c r="C67" s="218"/>
      <c r="D67" s="218"/>
      <c r="E67" s="219"/>
      <c r="F67" s="95">
        <v>3267</v>
      </c>
      <c r="G67" s="95">
        <v>8</v>
      </c>
      <c r="H67" s="95" t="s">
        <v>3</v>
      </c>
      <c r="I67" s="95">
        <v>8</v>
      </c>
      <c r="J67" s="95" t="s">
        <v>122</v>
      </c>
      <c r="K67" s="95">
        <v>18</v>
      </c>
      <c r="L67" s="95">
        <v>80</v>
      </c>
      <c r="M67" s="95" t="s">
        <v>33</v>
      </c>
      <c r="N67" s="121" t="s">
        <v>398</v>
      </c>
      <c r="O67" s="121" t="s">
        <v>33</v>
      </c>
      <c r="P67" s="103" t="s">
        <v>399</v>
      </c>
      <c r="Q67" s="95" t="s">
        <v>112</v>
      </c>
      <c r="R67" s="94" t="s">
        <v>407</v>
      </c>
      <c r="S67" s="95">
        <v>1</v>
      </c>
      <c r="T67" s="103"/>
      <c r="U67" s="103"/>
      <c r="V67" s="95">
        <v>274</v>
      </c>
      <c r="W67" s="98" t="s">
        <v>360</v>
      </c>
      <c r="X67" s="103">
        <v>851</v>
      </c>
      <c r="Y67" s="95" t="s">
        <v>123</v>
      </c>
      <c r="Z67" s="95">
        <v>855</v>
      </c>
      <c r="AA67" s="127" t="s">
        <v>124</v>
      </c>
      <c r="AB67" s="129"/>
    </row>
    <row r="68" spans="1:28" s="29" customFormat="1" ht="70.5" customHeight="1">
      <c r="A68" s="94" t="s">
        <v>312</v>
      </c>
      <c r="B68" s="217" t="s">
        <v>100</v>
      </c>
      <c r="C68" s="218"/>
      <c r="D68" s="218"/>
      <c r="E68" s="219"/>
      <c r="F68" s="95">
        <v>3082</v>
      </c>
      <c r="G68" s="95">
        <v>9</v>
      </c>
      <c r="H68" s="95" t="s">
        <v>4</v>
      </c>
      <c r="I68" s="116">
        <v>9</v>
      </c>
      <c r="J68" s="95" t="s">
        <v>122</v>
      </c>
      <c r="K68" s="95" t="s">
        <v>20</v>
      </c>
      <c r="L68" s="95">
        <v>90</v>
      </c>
      <c r="M68" s="95" t="s">
        <v>33</v>
      </c>
      <c r="N68" s="95" t="s">
        <v>246</v>
      </c>
      <c r="O68" s="95" t="s">
        <v>33</v>
      </c>
      <c r="P68" s="103" t="s">
        <v>399</v>
      </c>
      <c r="Q68" s="95" t="s">
        <v>118</v>
      </c>
      <c r="R68" s="104" t="s">
        <v>387</v>
      </c>
      <c r="S68" s="103"/>
      <c r="T68" s="103"/>
      <c r="U68" s="103"/>
      <c r="V68" s="95" t="s">
        <v>286</v>
      </c>
      <c r="W68" s="103" t="s">
        <v>400</v>
      </c>
      <c r="X68" s="103">
        <v>964</v>
      </c>
      <c r="Y68" s="95" t="s">
        <v>208</v>
      </c>
      <c r="Z68" s="95">
        <v>964</v>
      </c>
      <c r="AA68" s="127" t="s">
        <v>208</v>
      </c>
      <c r="AB68" s="129"/>
    </row>
    <row r="69" spans="1:28" s="29" customFormat="1" ht="52.95" customHeight="1">
      <c r="A69" s="94" t="s">
        <v>318</v>
      </c>
      <c r="B69" s="217" t="s">
        <v>225</v>
      </c>
      <c r="C69" s="218"/>
      <c r="D69" s="218"/>
      <c r="E69" s="219"/>
      <c r="F69" s="95">
        <v>3149</v>
      </c>
      <c r="G69" s="95" t="s">
        <v>7</v>
      </c>
      <c r="H69" s="95" t="s">
        <v>3</v>
      </c>
      <c r="I69" s="95" t="s">
        <v>22</v>
      </c>
      <c r="J69" s="95" t="s">
        <v>122</v>
      </c>
      <c r="K69" s="95">
        <v>16</v>
      </c>
      <c r="L69" s="95">
        <v>58</v>
      </c>
      <c r="M69" s="95" t="s">
        <v>32</v>
      </c>
      <c r="N69" s="95">
        <v>1.5</v>
      </c>
      <c r="O69" s="95" t="s">
        <v>32</v>
      </c>
      <c r="P69" s="95">
        <v>8</v>
      </c>
      <c r="Q69" s="95" t="s">
        <v>117</v>
      </c>
      <c r="R69" s="94" t="s">
        <v>412</v>
      </c>
      <c r="S69" s="103">
        <v>14</v>
      </c>
      <c r="T69" s="103" t="s">
        <v>126</v>
      </c>
      <c r="U69" s="103" t="s">
        <v>278</v>
      </c>
      <c r="V69" s="95">
        <v>196</v>
      </c>
      <c r="W69" s="95" t="s">
        <v>209</v>
      </c>
      <c r="X69" s="103">
        <v>550</v>
      </c>
      <c r="Y69" s="95" t="s">
        <v>123</v>
      </c>
      <c r="Z69" s="95">
        <v>554</v>
      </c>
      <c r="AA69" s="127" t="s">
        <v>191</v>
      </c>
      <c r="AB69" s="129"/>
    </row>
    <row r="70" spans="1:28" s="29" customFormat="1" ht="39.75" customHeight="1">
      <c r="A70" s="94" t="s">
        <v>320</v>
      </c>
      <c r="B70" s="217" t="s">
        <v>214</v>
      </c>
      <c r="C70" s="218"/>
      <c r="D70" s="218"/>
      <c r="E70" s="219"/>
      <c r="F70" s="95">
        <v>3266</v>
      </c>
      <c r="G70" s="95">
        <v>8</v>
      </c>
      <c r="H70" s="95" t="s">
        <v>4</v>
      </c>
      <c r="I70" s="95">
        <v>8</v>
      </c>
      <c r="J70" s="95" t="s">
        <v>122</v>
      </c>
      <c r="K70" s="95">
        <v>18</v>
      </c>
      <c r="L70" s="95">
        <v>80</v>
      </c>
      <c r="M70" s="95" t="s">
        <v>33</v>
      </c>
      <c r="N70" s="95" t="s">
        <v>248</v>
      </c>
      <c r="O70" s="95" t="s">
        <v>33</v>
      </c>
      <c r="P70" s="95" t="s">
        <v>18</v>
      </c>
      <c r="Q70" s="95" t="s">
        <v>112</v>
      </c>
      <c r="R70" s="94" t="s">
        <v>405</v>
      </c>
      <c r="S70" s="103">
        <v>1</v>
      </c>
      <c r="T70" s="103"/>
      <c r="U70" s="103"/>
      <c r="V70" s="95" t="s">
        <v>106</v>
      </c>
      <c r="W70" s="98" t="s">
        <v>20</v>
      </c>
      <c r="X70" s="103">
        <v>852</v>
      </c>
      <c r="Y70" s="95" t="s">
        <v>191</v>
      </c>
      <c r="Z70" s="95">
        <v>856</v>
      </c>
      <c r="AA70" s="127" t="s">
        <v>192</v>
      </c>
      <c r="AB70" s="129"/>
    </row>
    <row r="71" spans="1:28" s="29" customFormat="1" ht="12.75" customHeight="1">
      <c r="A71" s="37" t="s">
        <v>324</v>
      </c>
      <c r="B71" s="214" t="s">
        <v>231</v>
      </c>
      <c r="C71" s="215"/>
      <c r="D71" s="215"/>
      <c r="E71" s="216"/>
      <c r="F71" s="34" t="s">
        <v>231</v>
      </c>
      <c r="G71" s="36"/>
      <c r="H71" s="36"/>
      <c r="I71" s="36"/>
      <c r="J71" s="36"/>
      <c r="K71" s="36"/>
      <c r="L71" s="36"/>
      <c r="M71" s="36" t="s">
        <v>33</v>
      </c>
      <c r="N71" s="36">
        <v>9.3000000000000007</v>
      </c>
      <c r="O71" s="36" t="s">
        <v>33</v>
      </c>
      <c r="P71" s="36" t="s">
        <v>18</v>
      </c>
      <c r="Q71" s="36"/>
      <c r="R71" s="35"/>
      <c r="S71" s="36"/>
      <c r="T71" s="36"/>
      <c r="U71" s="36"/>
      <c r="V71" s="36"/>
      <c r="W71" s="36"/>
      <c r="X71" s="36"/>
      <c r="Y71" s="36"/>
      <c r="Z71" s="36"/>
      <c r="AA71" s="211"/>
      <c r="AB71" s="129"/>
    </row>
    <row r="72" spans="1:28" s="29" customFormat="1" ht="25.5" customHeight="1">
      <c r="A72" s="94" t="s">
        <v>334</v>
      </c>
      <c r="B72" s="217" t="s">
        <v>769</v>
      </c>
      <c r="C72" s="218"/>
      <c r="D72" s="218"/>
      <c r="E72" s="219"/>
      <c r="F72" s="95">
        <v>1760</v>
      </c>
      <c r="G72" s="95">
        <v>8</v>
      </c>
      <c r="H72" s="95" t="s">
        <v>3</v>
      </c>
      <c r="I72" s="95">
        <v>8</v>
      </c>
      <c r="J72" s="95" t="s">
        <v>122</v>
      </c>
      <c r="K72" s="95">
        <v>18</v>
      </c>
      <c r="L72" s="95">
        <v>80</v>
      </c>
      <c r="M72" s="95" t="s">
        <v>33</v>
      </c>
      <c r="N72" s="102">
        <v>13.5</v>
      </c>
      <c r="O72" s="102" t="s">
        <v>33</v>
      </c>
      <c r="P72" s="95" t="s">
        <v>18</v>
      </c>
      <c r="Q72" s="95" t="s">
        <v>112</v>
      </c>
      <c r="R72" s="94" t="s">
        <v>406</v>
      </c>
      <c r="S72" s="95"/>
      <c r="T72" s="95"/>
      <c r="U72" s="95"/>
      <c r="V72" s="95">
        <v>274</v>
      </c>
      <c r="W72" s="95" t="s">
        <v>360</v>
      </c>
      <c r="X72" s="103">
        <v>851</v>
      </c>
      <c r="Y72" s="95" t="s">
        <v>123</v>
      </c>
      <c r="Z72" s="95">
        <v>855</v>
      </c>
      <c r="AA72" s="127" t="s">
        <v>124</v>
      </c>
      <c r="AB72" s="129" t="s">
        <v>770</v>
      </c>
    </row>
    <row r="73" spans="1:28" s="29" customFormat="1" ht="26.4" customHeight="1">
      <c r="A73" s="94" t="s">
        <v>314</v>
      </c>
      <c r="B73" s="217" t="s">
        <v>394</v>
      </c>
      <c r="C73" s="218"/>
      <c r="D73" s="218"/>
      <c r="E73" s="219"/>
      <c r="F73" s="95">
        <v>3265</v>
      </c>
      <c r="G73" s="95">
        <v>8</v>
      </c>
      <c r="H73" s="95" t="s">
        <v>4</v>
      </c>
      <c r="I73" s="95">
        <v>8</v>
      </c>
      <c r="J73" s="95" t="s">
        <v>122</v>
      </c>
      <c r="K73" s="95">
        <v>1</v>
      </c>
      <c r="L73" s="95">
        <v>80</v>
      </c>
      <c r="M73" s="95" t="s">
        <v>32</v>
      </c>
      <c r="N73" s="95">
        <v>3.5</v>
      </c>
      <c r="O73" s="95" t="s">
        <v>32</v>
      </c>
      <c r="P73" s="103" t="s">
        <v>42</v>
      </c>
      <c r="Q73" s="95" t="s">
        <v>112</v>
      </c>
      <c r="R73" s="94" t="s">
        <v>409</v>
      </c>
      <c r="S73" s="103"/>
      <c r="T73" s="103"/>
      <c r="U73" s="103"/>
      <c r="V73" s="95" t="s">
        <v>106</v>
      </c>
      <c r="W73" s="103" t="s">
        <v>20</v>
      </c>
      <c r="X73" s="103">
        <v>852</v>
      </c>
      <c r="Y73" s="95" t="s">
        <v>191</v>
      </c>
      <c r="Z73" s="95">
        <v>856</v>
      </c>
      <c r="AA73" s="127" t="s">
        <v>192</v>
      </c>
      <c r="AB73" s="129"/>
    </row>
    <row r="74" spans="1:28" s="29" customFormat="1" ht="26.4" customHeight="1">
      <c r="A74" s="94" t="s">
        <v>331</v>
      </c>
      <c r="B74" s="217" t="s">
        <v>5</v>
      </c>
      <c r="C74" s="218"/>
      <c r="D74" s="218"/>
      <c r="E74" s="219"/>
      <c r="F74" s="95">
        <v>1824</v>
      </c>
      <c r="G74" s="95">
        <v>8</v>
      </c>
      <c r="H74" s="95" t="s">
        <v>3</v>
      </c>
      <c r="I74" s="95">
        <v>8</v>
      </c>
      <c r="J74" s="95" t="s">
        <v>122</v>
      </c>
      <c r="K74" s="95">
        <v>18</v>
      </c>
      <c r="L74" s="95">
        <v>80</v>
      </c>
      <c r="M74" s="95" t="s">
        <v>33</v>
      </c>
      <c r="N74" s="95" t="s">
        <v>197</v>
      </c>
      <c r="O74" s="95" t="s">
        <v>33</v>
      </c>
      <c r="P74" s="103" t="s">
        <v>18</v>
      </c>
      <c r="Q74" s="95" t="s">
        <v>112</v>
      </c>
      <c r="R74" s="94" t="s">
        <v>403</v>
      </c>
      <c r="S74" s="103">
        <v>1</v>
      </c>
      <c r="T74" s="103"/>
      <c r="U74" s="103"/>
      <c r="V74" s="95" t="s">
        <v>20</v>
      </c>
      <c r="W74" s="103" t="s">
        <v>26</v>
      </c>
      <c r="X74" s="103">
        <v>851</v>
      </c>
      <c r="Y74" s="95" t="s">
        <v>123</v>
      </c>
      <c r="Z74" s="95">
        <v>855</v>
      </c>
      <c r="AA74" s="127" t="s">
        <v>124</v>
      </c>
      <c r="AB74" s="129"/>
    </row>
    <row r="75" spans="1:28" s="29" customFormat="1" ht="57.75" customHeight="1">
      <c r="A75" s="207" t="s">
        <v>311</v>
      </c>
      <c r="B75" s="217" t="s">
        <v>413</v>
      </c>
      <c r="C75" s="218"/>
      <c r="D75" s="218"/>
      <c r="E75" s="219"/>
      <c r="F75" s="95">
        <v>3266</v>
      </c>
      <c r="G75" s="95">
        <v>8</v>
      </c>
      <c r="H75" s="95" t="s">
        <v>3</v>
      </c>
      <c r="I75" s="95">
        <v>8</v>
      </c>
      <c r="J75" s="95" t="s">
        <v>122</v>
      </c>
      <c r="K75" s="95">
        <v>18</v>
      </c>
      <c r="L75" s="95">
        <v>80</v>
      </c>
      <c r="M75" s="95" t="s">
        <v>33</v>
      </c>
      <c r="N75" s="95">
        <v>13.2</v>
      </c>
      <c r="O75" s="95" t="s">
        <v>33</v>
      </c>
      <c r="P75" s="103" t="s">
        <v>399</v>
      </c>
      <c r="Q75" s="95" t="s">
        <v>112</v>
      </c>
      <c r="R75" s="94" t="s">
        <v>407</v>
      </c>
      <c r="S75" s="103">
        <v>1</v>
      </c>
      <c r="T75" s="103"/>
      <c r="U75" s="103"/>
      <c r="V75" s="95">
        <v>274</v>
      </c>
      <c r="W75" s="98" t="s">
        <v>360</v>
      </c>
      <c r="X75" s="103">
        <v>851</v>
      </c>
      <c r="Y75" s="95" t="s">
        <v>123</v>
      </c>
      <c r="Z75" s="95">
        <v>855</v>
      </c>
      <c r="AA75" s="127" t="s">
        <v>124</v>
      </c>
      <c r="AB75" s="129"/>
    </row>
    <row r="76" spans="1:28" s="29" customFormat="1" ht="39.6">
      <c r="A76" s="207" t="s">
        <v>824</v>
      </c>
      <c r="B76" s="217" t="s">
        <v>825</v>
      </c>
      <c r="C76" s="218"/>
      <c r="D76" s="218"/>
      <c r="E76" s="219"/>
      <c r="F76" s="95">
        <v>3266</v>
      </c>
      <c r="G76" s="95">
        <v>8</v>
      </c>
      <c r="H76" s="95" t="s">
        <v>3</v>
      </c>
      <c r="I76" s="95">
        <v>8</v>
      </c>
      <c r="J76" s="95" t="s">
        <v>122</v>
      </c>
      <c r="K76" s="95">
        <v>18</v>
      </c>
      <c r="L76" s="95">
        <v>80</v>
      </c>
      <c r="M76" s="95" t="s">
        <v>33</v>
      </c>
      <c r="N76" s="95" t="s">
        <v>197</v>
      </c>
      <c r="O76" s="95" t="s">
        <v>33</v>
      </c>
      <c r="P76" s="103" t="s">
        <v>18</v>
      </c>
      <c r="Q76" s="95" t="s">
        <v>112</v>
      </c>
      <c r="R76" s="94" t="s">
        <v>407</v>
      </c>
      <c r="S76" s="103">
        <v>1</v>
      </c>
      <c r="T76" s="103"/>
      <c r="U76" s="103"/>
      <c r="V76" s="95">
        <v>274</v>
      </c>
      <c r="W76" s="98" t="s">
        <v>360</v>
      </c>
      <c r="X76" s="103">
        <v>851</v>
      </c>
      <c r="Y76" s="95" t="s">
        <v>123</v>
      </c>
      <c r="Z76" s="95">
        <v>855</v>
      </c>
      <c r="AA76" s="127" t="s">
        <v>124</v>
      </c>
      <c r="AB76" s="131" t="s">
        <v>826</v>
      </c>
    </row>
    <row r="77" spans="1:28" s="29" customFormat="1" ht="12.75" customHeight="1">
      <c r="A77" s="93" t="s">
        <v>829</v>
      </c>
      <c r="B77" s="252" t="s">
        <v>231</v>
      </c>
      <c r="C77" s="253"/>
      <c r="D77" s="253"/>
      <c r="E77" s="254"/>
      <c r="F77" s="34" t="s">
        <v>231</v>
      </c>
      <c r="G77" s="34"/>
      <c r="H77" s="34"/>
      <c r="I77" s="34"/>
      <c r="J77" s="34"/>
      <c r="K77" s="34"/>
      <c r="L77" s="34"/>
      <c r="M77" s="36" t="s">
        <v>39</v>
      </c>
      <c r="N77" s="311" t="s">
        <v>830</v>
      </c>
      <c r="O77" s="91" t="s">
        <v>39</v>
      </c>
      <c r="P77" s="34" t="s">
        <v>18</v>
      </c>
      <c r="Q77" s="34"/>
      <c r="R77" s="33"/>
      <c r="S77" s="34"/>
      <c r="T77" s="34"/>
      <c r="U77" s="34"/>
      <c r="V77" s="34"/>
      <c r="W77" s="34"/>
      <c r="X77" s="34"/>
      <c r="Y77" s="34"/>
      <c r="Z77" s="34"/>
      <c r="AA77" s="128"/>
      <c r="AB77" s="129"/>
    </row>
    <row r="78" spans="1:28" s="29" customFormat="1" ht="41.25" customHeight="1">
      <c r="A78" s="94" t="s">
        <v>803</v>
      </c>
      <c r="B78" s="217" t="s">
        <v>772</v>
      </c>
      <c r="C78" s="218"/>
      <c r="D78" s="218"/>
      <c r="E78" s="219"/>
      <c r="F78" s="95">
        <v>1760</v>
      </c>
      <c r="G78" s="95">
        <v>8</v>
      </c>
      <c r="H78" s="95" t="s">
        <v>3</v>
      </c>
      <c r="I78" s="95">
        <v>8</v>
      </c>
      <c r="J78" s="95" t="s">
        <v>122</v>
      </c>
      <c r="K78" s="95">
        <v>1</v>
      </c>
      <c r="L78" s="95">
        <v>80</v>
      </c>
      <c r="M78" s="95" t="s">
        <v>32</v>
      </c>
      <c r="N78" s="95">
        <v>0</v>
      </c>
      <c r="O78" s="95" t="s">
        <v>32</v>
      </c>
      <c r="P78" s="95" t="s">
        <v>18</v>
      </c>
      <c r="Q78" s="95" t="s">
        <v>112</v>
      </c>
      <c r="R78" s="94" t="s">
        <v>406</v>
      </c>
      <c r="S78" s="103"/>
      <c r="T78" s="95"/>
      <c r="U78" s="95"/>
      <c r="V78" s="95">
        <v>274</v>
      </c>
      <c r="W78" s="98" t="s">
        <v>360</v>
      </c>
      <c r="X78" s="95">
        <v>851</v>
      </c>
      <c r="Y78" s="95" t="s">
        <v>123</v>
      </c>
      <c r="Z78" s="95">
        <v>855</v>
      </c>
      <c r="AA78" s="127" t="s">
        <v>124</v>
      </c>
      <c r="AB78" s="131" t="s">
        <v>778</v>
      </c>
    </row>
    <row r="79" spans="1:28" s="29" customFormat="1" ht="42.75" customHeight="1">
      <c r="A79" s="94" t="s">
        <v>444</v>
      </c>
      <c r="B79" s="217" t="s">
        <v>445</v>
      </c>
      <c r="C79" s="218"/>
      <c r="D79" s="218"/>
      <c r="E79" s="219"/>
      <c r="F79" s="95">
        <v>1760</v>
      </c>
      <c r="G79" s="95">
        <v>8</v>
      </c>
      <c r="H79" s="95" t="s">
        <v>3</v>
      </c>
      <c r="I79" s="95">
        <v>8</v>
      </c>
      <c r="J79" s="95" t="s">
        <v>122</v>
      </c>
      <c r="K79" s="95" t="s">
        <v>20</v>
      </c>
      <c r="L79" s="95">
        <v>80</v>
      </c>
      <c r="M79" s="95" t="s">
        <v>33</v>
      </c>
      <c r="N79" s="102">
        <v>14</v>
      </c>
      <c r="O79" s="102" t="s">
        <v>33</v>
      </c>
      <c r="P79" s="95" t="s">
        <v>18</v>
      </c>
      <c r="Q79" s="95" t="s">
        <v>112</v>
      </c>
      <c r="R79" s="94" t="s">
        <v>406</v>
      </c>
      <c r="S79" s="95"/>
      <c r="T79" s="103"/>
      <c r="U79" s="103"/>
      <c r="V79" s="103">
        <v>274</v>
      </c>
      <c r="W79" s="98" t="s">
        <v>360</v>
      </c>
      <c r="X79" s="103">
        <v>851</v>
      </c>
      <c r="Y79" s="95" t="s">
        <v>123</v>
      </c>
      <c r="Z79" s="95">
        <v>855</v>
      </c>
      <c r="AA79" s="127" t="s">
        <v>124</v>
      </c>
      <c r="AB79" s="129"/>
    </row>
    <row r="80" spans="1:28" s="29" customFormat="1" ht="48.75" customHeight="1">
      <c r="A80" s="207" t="s">
        <v>348</v>
      </c>
      <c r="B80" s="217" t="s">
        <v>773</v>
      </c>
      <c r="C80" s="218"/>
      <c r="D80" s="218"/>
      <c r="E80" s="219"/>
      <c r="F80" s="95">
        <v>1760</v>
      </c>
      <c r="G80" s="95">
        <v>8</v>
      </c>
      <c r="H80" s="95" t="s">
        <v>3</v>
      </c>
      <c r="I80" s="95">
        <v>8</v>
      </c>
      <c r="J80" s="95" t="s">
        <v>122</v>
      </c>
      <c r="K80" s="95">
        <v>18</v>
      </c>
      <c r="L80" s="95">
        <v>80</v>
      </c>
      <c r="M80" s="95" t="s">
        <v>33</v>
      </c>
      <c r="N80" s="102">
        <v>12</v>
      </c>
      <c r="O80" s="102" t="s">
        <v>33</v>
      </c>
      <c r="P80" s="95" t="s">
        <v>18</v>
      </c>
      <c r="Q80" s="95" t="s">
        <v>112</v>
      </c>
      <c r="R80" s="94" t="s">
        <v>406</v>
      </c>
      <c r="S80" s="103"/>
      <c r="T80" s="103"/>
      <c r="U80" s="103"/>
      <c r="V80" s="95">
        <v>274</v>
      </c>
      <c r="W80" s="98" t="s">
        <v>360</v>
      </c>
      <c r="X80" s="103">
        <v>851</v>
      </c>
      <c r="Y80" s="95" t="s">
        <v>123</v>
      </c>
      <c r="Z80" s="95">
        <v>855</v>
      </c>
      <c r="AA80" s="127" t="s">
        <v>124</v>
      </c>
      <c r="AB80" s="129" t="s">
        <v>770</v>
      </c>
    </row>
    <row r="81" spans="1:28" s="29" customFormat="1" ht="12.75" customHeight="1">
      <c r="A81" s="93" t="s">
        <v>342</v>
      </c>
      <c r="B81" s="252" t="s">
        <v>231</v>
      </c>
      <c r="C81" s="253"/>
      <c r="D81" s="253"/>
      <c r="E81" s="254"/>
      <c r="F81" s="34" t="s">
        <v>231</v>
      </c>
      <c r="G81" s="34"/>
      <c r="H81" s="34"/>
      <c r="I81" s="34"/>
      <c r="J81" s="34"/>
      <c r="K81" s="34"/>
      <c r="L81" s="34"/>
      <c r="M81" s="36" t="s">
        <v>33</v>
      </c>
      <c r="N81" s="91">
        <v>8</v>
      </c>
      <c r="O81" s="91" t="s">
        <v>33</v>
      </c>
      <c r="P81" s="34" t="s">
        <v>18</v>
      </c>
      <c r="Q81" s="34"/>
      <c r="R81" s="33"/>
      <c r="S81" s="34"/>
      <c r="T81" s="34"/>
      <c r="U81" s="34"/>
      <c r="V81" s="34"/>
      <c r="W81" s="34"/>
      <c r="X81" s="34"/>
      <c r="Y81" s="34"/>
      <c r="Z81" s="34"/>
      <c r="AA81" s="128"/>
      <c r="AB81" s="129"/>
    </row>
    <row r="82" spans="1:28" s="29" customFormat="1" ht="37.5" customHeight="1">
      <c r="A82" s="207" t="s">
        <v>701</v>
      </c>
      <c r="B82" s="217" t="s">
        <v>702</v>
      </c>
      <c r="C82" s="218"/>
      <c r="D82" s="218"/>
      <c r="E82" s="219"/>
      <c r="F82" s="95">
        <v>3267</v>
      </c>
      <c r="G82" s="95">
        <v>8</v>
      </c>
      <c r="H82" s="95" t="s">
        <v>3</v>
      </c>
      <c r="I82" s="95">
        <v>8</v>
      </c>
      <c r="J82" s="95" t="s">
        <v>122</v>
      </c>
      <c r="K82" s="95">
        <v>18</v>
      </c>
      <c r="L82" s="95">
        <v>80</v>
      </c>
      <c r="M82" s="95" t="s">
        <v>33</v>
      </c>
      <c r="N82" s="102">
        <v>9.5</v>
      </c>
      <c r="O82" s="102" t="s">
        <v>33</v>
      </c>
      <c r="P82" s="95" t="s">
        <v>18</v>
      </c>
      <c r="Q82" s="95" t="s">
        <v>112</v>
      </c>
      <c r="R82" s="94" t="s">
        <v>407</v>
      </c>
      <c r="S82" s="95">
        <v>1</v>
      </c>
      <c r="T82" s="103"/>
      <c r="U82" s="103"/>
      <c r="V82" s="103">
        <v>274</v>
      </c>
      <c r="W82" s="98" t="s">
        <v>360</v>
      </c>
      <c r="X82" s="103">
        <v>851</v>
      </c>
      <c r="Y82" s="95" t="s">
        <v>123</v>
      </c>
      <c r="Z82" s="95">
        <v>855</v>
      </c>
      <c r="AA82" s="127" t="s">
        <v>124</v>
      </c>
      <c r="AB82" s="129"/>
    </row>
    <row r="83" spans="1:28" s="29" customFormat="1" ht="37.5" customHeight="1">
      <c r="A83" s="207" t="s">
        <v>332</v>
      </c>
      <c r="B83" s="217" t="s">
        <v>769</v>
      </c>
      <c r="C83" s="218"/>
      <c r="D83" s="218"/>
      <c r="E83" s="219"/>
      <c r="F83" s="95">
        <v>1760</v>
      </c>
      <c r="G83" s="95">
        <v>8</v>
      </c>
      <c r="H83" s="95" t="s">
        <v>3</v>
      </c>
      <c r="I83" s="95">
        <v>8</v>
      </c>
      <c r="J83" s="95" t="s">
        <v>122</v>
      </c>
      <c r="K83" s="95">
        <v>18</v>
      </c>
      <c r="L83" s="95">
        <v>80</v>
      </c>
      <c r="M83" s="95" t="s">
        <v>33</v>
      </c>
      <c r="N83" s="102" t="s">
        <v>299</v>
      </c>
      <c r="O83" s="102" t="s">
        <v>33</v>
      </c>
      <c r="P83" s="95" t="s">
        <v>18</v>
      </c>
      <c r="Q83" s="95" t="s">
        <v>112</v>
      </c>
      <c r="R83" s="94" t="s">
        <v>406</v>
      </c>
      <c r="S83" s="95"/>
      <c r="T83" s="103"/>
      <c r="U83" s="103"/>
      <c r="V83" s="103">
        <v>274</v>
      </c>
      <c r="W83" s="98" t="s">
        <v>360</v>
      </c>
      <c r="X83" s="103">
        <v>851</v>
      </c>
      <c r="Y83" s="95" t="s">
        <v>123</v>
      </c>
      <c r="Z83" s="95">
        <v>855</v>
      </c>
      <c r="AA83" s="127" t="s">
        <v>124</v>
      </c>
      <c r="AB83" s="129" t="s">
        <v>770</v>
      </c>
    </row>
    <row r="84" spans="1:28" s="29" customFormat="1" ht="25.5" customHeight="1">
      <c r="A84" s="207" t="s">
        <v>321</v>
      </c>
      <c r="B84" s="217" t="s">
        <v>769</v>
      </c>
      <c r="C84" s="218"/>
      <c r="D84" s="218"/>
      <c r="E84" s="219"/>
      <c r="F84" s="95">
        <v>1760</v>
      </c>
      <c r="G84" s="95">
        <v>8</v>
      </c>
      <c r="H84" s="95" t="s">
        <v>3</v>
      </c>
      <c r="I84" s="95">
        <v>8</v>
      </c>
      <c r="J84" s="95" t="s">
        <v>122</v>
      </c>
      <c r="K84" s="95">
        <v>18</v>
      </c>
      <c r="L84" s="95">
        <v>80</v>
      </c>
      <c r="M84" s="95" t="s">
        <v>33</v>
      </c>
      <c r="N84" s="110">
        <v>13.9</v>
      </c>
      <c r="O84" s="110" t="s">
        <v>33</v>
      </c>
      <c r="P84" s="95" t="s">
        <v>18</v>
      </c>
      <c r="Q84" s="95" t="s">
        <v>112</v>
      </c>
      <c r="R84" s="94" t="s">
        <v>406</v>
      </c>
      <c r="S84" s="95"/>
      <c r="T84" s="95"/>
      <c r="U84" s="95"/>
      <c r="V84" s="95">
        <v>274</v>
      </c>
      <c r="W84" s="95" t="s">
        <v>360</v>
      </c>
      <c r="X84" s="103">
        <v>851</v>
      </c>
      <c r="Y84" s="95" t="s">
        <v>123</v>
      </c>
      <c r="Z84" s="95">
        <v>855</v>
      </c>
      <c r="AA84" s="127" t="s">
        <v>124</v>
      </c>
      <c r="AB84" s="129" t="s">
        <v>770</v>
      </c>
    </row>
    <row r="85" spans="1:28" s="29" customFormat="1" ht="12.75" customHeight="1">
      <c r="A85" s="93" t="s">
        <v>352</v>
      </c>
      <c r="B85" s="214" t="s">
        <v>231</v>
      </c>
      <c r="C85" s="215"/>
      <c r="D85" s="215"/>
      <c r="E85" s="216"/>
      <c r="F85" s="36" t="s">
        <v>231</v>
      </c>
      <c r="G85" s="36"/>
      <c r="H85" s="36"/>
      <c r="I85" s="36"/>
      <c r="J85" s="36"/>
      <c r="K85" s="36"/>
      <c r="L85" s="36"/>
      <c r="M85" s="36" t="s">
        <v>33</v>
      </c>
      <c r="N85" s="96">
        <v>6</v>
      </c>
      <c r="O85" s="96" t="s">
        <v>33</v>
      </c>
      <c r="P85" s="36" t="s">
        <v>18</v>
      </c>
      <c r="Q85" s="36"/>
      <c r="R85" s="35"/>
      <c r="S85" s="36"/>
      <c r="T85" s="36"/>
      <c r="U85" s="36"/>
      <c r="V85" s="36"/>
      <c r="W85" s="36"/>
      <c r="X85" s="36"/>
      <c r="Y85" s="36"/>
      <c r="Z85" s="36"/>
      <c r="AA85" s="211"/>
      <c r="AB85" s="129"/>
    </row>
    <row r="86" spans="1:28" s="29" customFormat="1" ht="50.25" customHeight="1">
      <c r="A86" s="207" t="s">
        <v>347</v>
      </c>
      <c r="B86" s="217" t="s">
        <v>774</v>
      </c>
      <c r="C86" s="218"/>
      <c r="D86" s="218"/>
      <c r="E86" s="219"/>
      <c r="F86" s="95">
        <v>1760</v>
      </c>
      <c r="G86" s="95">
        <v>8</v>
      </c>
      <c r="H86" s="95" t="s">
        <v>3</v>
      </c>
      <c r="I86" s="95">
        <v>8</v>
      </c>
      <c r="J86" s="95" t="s">
        <v>122</v>
      </c>
      <c r="K86" s="95">
        <v>18</v>
      </c>
      <c r="L86" s="95">
        <v>80</v>
      </c>
      <c r="M86" s="95" t="s">
        <v>33</v>
      </c>
      <c r="N86" s="102">
        <v>12.4</v>
      </c>
      <c r="O86" s="102" t="s">
        <v>33</v>
      </c>
      <c r="P86" s="95" t="s">
        <v>18</v>
      </c>
      <c r="Q86" s="95" t="s">
        <v>112</v>
      </c>
      <c r="R86" s="94" t="s">
        <v>406</v>
      </c>
      <c r="S86" s="103"/>
      <c r="T86" s="103"/>
      <c r="U86" s="103"/>
      <c r="V86" s="95">
        <v>274</v>
      </c>
      <c r="W86" s="98" t="s">
        <v>360</v>
      </c>
      <c r="X86" s="103">
        <v>851</v>
      </c>
      <c r="Y86" s="95" t="s">
        <v>123</v>
      </c>
      <c r="Z86" s="95">
        <v>855</v>
      </c>
      <c r="AA86" s="127" t="s">
        <v>124</v>
      </c>
      <c r="AB86" s="129" t="s">
        <v>770</v>
      </c>
    </row>
    <row r="87" spans="1:28" s="29" customFormat="1" ht="39" customHeight="1">
      <c r="A87" s="207" t="s">
        <v>310</v>
      </c>
      <c r="B87" s="217" t="s">
        <v>773</v>
      </c>
      <c r="C87" s="218"/>
      <c r="D87" s="218"/>
      <c r="E87" s="219"/>
      <c r="F87" s="95">
        <v>1760</v>
      </c>
      <c r="G87" s="95">
        <v>8</v>
      </c>
      <c r="H87" s="95" t="s">
        <v>3</v>
      </c>
      <c r="I87" s="95">
        <v>8</v>
      </c>
      <c r="J87" s="95" t="s">
        <v>122</v>
      </c>
      <c r="K87" s="95">
        <v>18</v>
      </c>
      <c r="L87" s="95">
        <v>80</v>
      </c>
      <c r="M87" s="95" t="s">
        <v>33</v>
      </c>
      <c r="N87" s="102">
        <v>14</v>
      </c>
      <c r="O87" s="102" t="s">
        <v>33</v>
      </c>
      <c r="P87" s="95" t="s">
        <v>18</v>
      </c>
      <c r="Q87" s="95" t="s">
        <v>112</v>
      </c>
      <c r="R87" s="94" t="s">
        <v>406</v>
      </c>
      <c r="S87" s="103"/>
      <c r="T87" s="103"/>
      <c r="U87" s="103"/>
      <c r="V87" s="95">
        <v>274</v>
      </c>
      <c r="W87" s="98" t="s">
        <v>360</v>
      </c>
      <c r="X87" s="103">
        <v>851</v>
      </c>
      <c r="Y87" s="95" t="s">
        <v>123</v>
      </c>
      <c r="Z87" s="95">
        <v>855</v>
      </c>
      <c r="AA87" s="127" t="s">
        <v>124</v>
      </c>
      <c r="AB87" s="129" t="s">
        <v>770</v>
      </c>
    </row>
    <row r="88" spans="1:28" s="29" customFormat="1" ht="24" customHeight="1">
      <c r="A88" s="207" t="s">
        <v>343</v>
      </c>
      <c r="B88" s="217" t="s">
        <v>296</v>
      </c>
      <c r="C88" s="218"/>
      <c r="D88" s="218"/>
      <c r="E88" s="219"/>
      <c r="F88" s="95">
        <v>1760</v>
      </c>
      <c r="G88" s="95">
        <v>8</v>
      </c>
      <c r="H88" s="95" t="s">
        <v>3</v>
      </c>
      <c r="I88" s="95">
        <v>8</v>
      </c>
      <c r="J88" s="95" t="s">
        <v>122</v>
      </c>
      <c r="K88" s="95" t="s">
        <v>20</v>
      </c>
      <c r="L88" s="95">
        <v>80</v>
      </c>
      <c r="M88" s="95" t="s">
        <v>33</v>
      </c>
      <c r="N88" s="102">
        <v>13.6</v>
      </c>
      <c r="O88" s="102" t="s">
        <v>33</v>
      </c>
      <c r="P88" s="95" t="s">
        <v>18</v>
      </c>
      <c r="Q88" s="95" t="s">
        <v>112</v>
      </c>
      <c r="R88" s="94" t="s">
        <v>406</v>
      </c>
      <c r="S88" s="95"/>
      <c r="T88" s="103"/>
      <c r="U88" s="103"/>
      <c r="V88" s="103">
        <v>274</v>
      </c>
      <c r="W88" s="98" t="s">
        <v>360</v>
      </c>
      <c r="X88" s="103">
        <v>851</v>
      </c>
      <c r="Y88" s="95" t="s">
        <v>123</v>
      </c>
      <c r="Z88" s="95">
        <v>855</v>
      </c>
      <c r="AA88" s="127" t="s">
        <v>124</v>
      </c>
      <c r="AB88" s="129"/>
    </row>
    <row r="89" spans="1:28" s="29" customFormat="1" ht="39" customHeight="1">
      <c r="A89" s="207" t="s">
        <v>346</v>
      </c>
      <c r="B89" s="217" t="s">
        <v>769</v>
      </c>
      <c r="C89" s="218"/>
      <c r="D89" s="218"/>
      <c r="E89" s="219"/>
      <c r="F89" s="95">
        <v>1760</v>
      </c>
      <c r="G89" s="95">
        <v>8</v>
      </c>
      <c r="H89" s="95" t="s">
        <v>3</v>
      </c>
      <c r="I89" s="95">
        <v>8</v>
      </c>
      <c r="J89" s="95" t="s">
        <v>122</v>
      </c>
      <c r="K89" s="95">
        <v>18</v>
      </c>
      <c r="L89" s="95">
        <v>80</v>
      </c>
      <c r="M89" s="95" t="s">
        <v>33</v>
      </c>
      <c r="N89" s="102">
        <v>13</v>
      </c>
      <c r="O89" s="102" t="s">
        <v>33</v>
      </c>
      <c r="P89" s="95" t="s">
        <v>18</v>
      </c>
      <c r="Q89" s="95" t="s">
        <v>112</v>
      </c>
      <c r="R89" s="94" t="s">
        <v>812</v>
      </c>
      <c r="S89" s="103"/>
      <c r="T89" s="103"/>
      <c r="U89" s="103"/>
      <c r="V89" s="95">
        <v>274</v>
      </c>
      <c r="W89" s="98" t="s">
        <v>360</v>
      </c>
      <c r="X89" s="103">
        <v>851</v>
      </c>
      <c r="Y89" s="95" t="s">
        <v>123</v>
      </c>
      <c r="Z89" s="95">
        <v>855</v>
      </c>
      <c r="AA89" s="127" t="s">
        <v>124</v>
      </c>
      <c r="AB89" s="129" t="s">
        <v>770</v>
      </c>
    </row>
    <row r="90" spans="1:28" s="29" customFormat="1" ht="25.5" customHeight="1">
      <c r="A90" s="207" t="s">
        <v>341</v>
      </c>
      <c r="B90" s="217" t="s">
        <v>5</v>
      </c>
      <c r="C90" s="218"/>
      <c r="D90" s="218"/>
      <c r="E90" s="219"/>
      <c r="F90" s="95">
        <v>1824</v>
      </c>
      <c r="G90" s="95">
        <v>8</v>
      </c>
      <c r="H90" s="95" t="s">
        <v>3</v>
      </c>
      <c r="I90" s="95">
        <v>8</v>
      </c>
      <c r="J90" s="95" t="s">
        <v>122</v>
      </c>
      <c r="K90" s="95">
        <v>18</v>
      </c>
      <c r="L90" s="95">
        <v>80</v>
      </c>
      <c r="M90" s="95" t="s">
        <v>33</v>
      </c>
      <c r="N90" s="95">
        <v>14</v>
      </c>
      <c r="O90" s="95" t="s">
        <v>33</v>
      </c>
      <c r="P90" s="95" t="s">
        <v>18</v>
      </c>
      <c r="Q90" s="95" t="s">
        <v>112</v>
      </c>
      <c r="R90" s="94" t="s">
        <v>403</v>
      </c>
      <c r="S90" s="95">
        <v>1</v>
      </c>
      <c r="T90" s="95"/>
      <c r="U90" s="95"/>
      <c r="V90" s="95" t="s">
        <v>20</v>
      </c>
      <c r="W90" s="95" t="s">
        <v>26</v>
      </c>
      <c r="X90" s="103">
        <v>851</v>
      </c>
      <c r="Y90" s="95" t="s">
        <v>123</v>
      </c>
      <c r="Z90" s="95">
        <v>855</v>
      </c>
      <c r="AA90" s="127" t="s">
        <v>124</v>
      </c>
      <c r="AB90" s="129"/>
    </row>
    <row r="91" spans="1:28" s="29" customFormat="1" ht="37.5" customHeight="1">
      <c r="A91" s="207" t="s">
        <v>709</v>
      </c>
      <c r="B91" s="217" t="s">
        <v>710</v>
      </c>
      <c r="C91" s="218"/>
      <c r="D91" s="218"/>
      <c r="E91" s="219"/>
      <c r="F91" s="95">
        <v>3266</v>
      </c>
      <c r="G91" s="95">
        <v>8</v>
      </c>
      <c r="H91" s="95" t="s">
        <v>3</v>
      </c>
      <c r="I91" s="95">
        <v>8</v>
      </c>
      <c r="J91" s="95" t="s">
        <v>122</v>
      </c>
      <c r="K91" s="95">
        <v>18</v>
      </c>
      <c r="L91" s="95">
        <v>80</v>
      </c>
      <c r="M91" s="95" t="s">
        <v>33</v>
      </c>
      <c r="N91" s="102">
        <v>12.9</v>
      </c>
      <c r="O91" s="102" t="s">
        <v>33</v>
      </c>
      <c r="P91" s="95" t="s">
        <v>18</v>
      </c>
      <c r="Q91" s="95" t="s">
        <v>112</v>
      </c>
      <c r="R91" s="94" t="s">
        <v>407</v>
      </c>
      <c r="S91" s="95">
        <v>1</v>
      </c>
      <c r="T91" s="103"/>
      <c r="U91" s="103"/>
      <c r="V91" s="103">
        <v>274</v>
      </c>
      <c r="W91" s="98" t="s">
        <v>360</v>
      </c>
      <c r="X91" s="103">
        <v>851</v>
      </c>
      <c r="Y91" s="95" t="s">
        <v>123</v>
      </c>
      <c r="Z91" s="95">
        <v>855</v>
      </c>
      <c r="AA91" s="127" t="s">
        <v>124</v>
      </c>
      <c r="AB91" s="129"/>
    </row>
    <row r="92" spans="1:28" s="29" customFormat="1" ht="37.5" customHeight="1">
      <c r="A92" s="207" t="s">
        <v>712</v>
      </c>
      <c r="B92" s="217" t="s">
        <v>769</v>
      </c>
      <c r="C92" s="218"/>
      <c r="D92" s="218"/>
      <c r="E92" s="219"/>
      <c r="F92" s="95">
        <v>1760</v>
      </c>
      <c r="G92" s="95">
        <v>8</v>
      </c>
      <c r="H92" s="95" t="s">
        <v>3</v>
      </c>
      <c r="I92" s="95">
        <v>8</v>
      </c>
      <c r="J92" s="95" t="s">
        <v>122</v>
      </c>
      <c r="K92" s="95">
        <v>18</v>
      </c>
      <c r="L92" s="95">
        <v>80</v>
      </c>
      <c r="M92" s="95" t="s">
        <v>33</v>
      </c>
      <c r="N92" s="102">
        <v>12.1</v>
      </c>
      <c r="O92" s="102" t="s">
        <v>33</v>
      </c>
      <c r="P92" s="95" t="s">
        <v>18</v>
      </c>
      <c r="Q92" s="95" t="s">
        <v>112</v>
      </c>
      <c r="R92" s="94" t="s">
        <v>406</v>
      </c>
      <c r="S92" s="103"/>
      <c r="T92" s="103"/>
      <c r="U92" s="103"/>
      <c r="V92" s="95">
        <v>274</v>
      </c>
      <c r="W92" s="98" t="s">
        <v>360</v>
      </c>
      <c r="X92" s="103">
        <v>851</v>
      </c>
      <c r="Y92" s="95" t="s">
        <v>123</v>
      </c>
      <c r="Z92" s="95">
        <v>855</v>
      </c>
      <c r="AA92" s="127" t="s">
        <v>124</v>
      </c>
      <c r="AB92" s="129" t="s">
        <v>770</v>
      </c>
    </row>
    <row r="93" spans="1:28" s="29" customFormat="1" ht="12.75" customHeight="1">
      <c r="A93" s="93" t="s">
        <v>344</v>
      </c>
      <c r="B93" s="214" t="s">
        <v>231</v>
      </c>
      <c r="C93" s="215"/>
      <c r="D93" s="215"/>
      <c r="E93" s="216"/>
      <c r="F93" s="34" t="s">
        <v>231</v>
      </c>
      <c r="G93" s="36"/>
      <c r="H93" s="36"/>
      <c r="I93" s="36"/>
      <c r="J93" s="36"/>
      <c r="K93" s="36"/>
      <c r="L93" s="36"/>
      <c r="M93" s="36" t="s">
        <v>33</v>
      </c>
      <c r="N93" s="91">
        <v>8.4</v>
      </c>
      <c r="O93" s="91" t="s">
        <v>33</v>
      </c>
      <c r="P93" s="36" t="s">
        <v>18</v>
      </c>
      <c r="Q93" s="36"/>
      <c r="R93" s="37"/>
      <c r="S93" s="36"/>
      <c r="T93" s="38"/>
      <c r="U93" s="38"/>
      <c r="V93" s="38"/>
      <c r="W93" s="89"/>
      <c r="X93" s="38"/>
      <c r="Y93" s="36"/>
      <c r="Z93" s="36"/>
      <c r="AA93" s="211"/>
      <c r="AB93" s="129"/>
    </row>
    <row r="94" spans="1:28" s="31" customFormat="1" ht="12.75" customHeight="1">
      <c r="A94" s="93" t="s">
        <v>353</v>
      </c>
      <c r="B94" s="214" t="s">
        <v>231</v>
      </c>
      <c r="C94" s="215"/>
      <c r="D94" s="215"/>
      <c r="E94" s="216"/>
      <c r="F94" s="36" t="s">
        <v>231</v>
      </c>
      <c r="G94" s="36"/>
      <c r="H94" s="36"/>
      <c r="I94" s="36"/>
      <c r="J94" s="36"/>
      <c r="K94" s="36"/>
      <c r="L94" s="36"/>
      <c r="M94" s="36" t="s">
        <v>32</v>
      </c>
      <c r="N94" s="91">
        <v>5</v>
      </c>
      <c r="O94" s="91" t="s">
        <v>32</v>
      </c>
      <c r="P94" s="36" t="s">
        <v>18</v>
      </c>
      <c r="Q94" s="36"/>
      <c r="R94" s="37"/>
      <c r="S94" s="36"/>
      <c r="T94" s="38"/>
      <c r="U94" s="38"/>
      <c r="V94" s="38"/>
      <c r="W94" s="89"/>
      <c r="X94" s="38"/>
      <c r="Y94" s="36"/>
      <c r="Z94" s="36"/>
      <c r="AA94" s="211"/>
      <c r="AB94" s="129"/>
    </row>
    <row r="95" spans="1:28" s="29" customFormat="1" ht="25.5" customHeight="1">
      <c r="A95" s="93" t="s">
        <v>453</v>
      </c>
      <c r="B95" s="214" t="s">
        <v>231</v>
      </c>
      <c r="C95" s="215"/>
      <c r="D95" s="215"/>
      <c r="E95" s="216"/>
      <c r="F95" s="36" t="s">
        <v>231</v>
      </c>
      <c r="G95" s="36"/>
      <c r="H95" s="36"/>
      <c r="I95" s="36"/>
      <c r="J95" s="36"/>
      <c r="K95" s="36"/>
      <c r="L95" s="36"/>
      <c r="M95" s="36" t="s">
        <v>39</v>
      </c>
      <c r="N95" s="91" t="s">
        <v>455</v>
      </c>
      <c r="O95" s="91" t="s">
        <v>39</v>
      </c>
      <c r="P95" s="36" t="s">
        <v>18</v>
      </c>
      <c r="Q95" s="36"/>
      <c r="R95" s="37"/>
      <c r="S95" s="36"/>
      <c r="T95" s="38"/>
      <c r="U95" s="38"/>
      <c r="V95" s="38"/>
      <c r="W95" s="89"/>
      <c r="X95" s="38"/>
      <c r="Y95" s="36"/>
      <c r="Z95" s="36"/>
      <c r="AA95" s="211"/>
      <c r="AB95" s="129"/>
    </row>
    <row r="96" spans="1:28" s="29" customFormat="1" ht="25.5" customHeight="1">
      <c r="A96" s="93" t="s">
        <v>456</v>
      </c>
      <c r="B96" s="214" t="s">
        <v>231</v>
      </c>
      <c r="C96" s="215"/>
      <c r="D96" s="215"/>
      <c r="E96" s="216"/>
      <c r="F96" s="36" t="s">
        <v>231</v>
      </c>
      <c r="G96" s="36"/>
      <c r="H96" s="36"/>
      <c r="I96" s="36"/>
      <c r="J96" s="36"/>
      <c r="K96" s="36"/>
      <c r="L96" s="36"/>
      <c r="M96" s="36" t="s">
        <v>33</v>
      </c>
      <c r="N96" s="91">
        <v>8</v>
      </c>
      <c r="O96" s="91" t="s">
        <v>33</v>
      </c>
      <c r="P96" s="36" t="s">
        <v>18</v>
      </c>
      <c r="Q96" s="36"/>
      <c r="R96" s="37"/>
      <c r="S96" s="36"/>
      <c r="T96" s="38"/>
      <c r="U96" s="38"/>
      <c r="V96" s="38"/>
      <c r="W96" s="89"/>
      <c r="X96" s="38"/>
      <c r="Y96" s="36"/>
      <c r="Z96" s="36"/>
      <c r="AA96" s="211"/>
      <c r="AB96" s="129"/>
    </row>
    <row r="97" spans="1:28" s="29" customFormat="1" ht="39" customHeight="1">
      <c r="A97" s="207" t="s">
        <v>345</v>
      </c>
      <c r="B97" s="217" t="s">
        <v>228</v>
      </c>
      <c r="C97" s="218"/>
      <c r="D97" s="218"/>
      <c r="E97" s="219"/>
      <c r="F97" s="95">
        <v>2693</v>
      </c>
      <c r="G97" s="95">
        <v>8</v>
      </c>
      <c r="H97" s="95" t="s">
        <v>4</v>
      </c>
      <c r="I97" s="95">
        <v>8</v>
      </c>
      <c r="J97" s="95" t="s">
        <v>122</v>
      </c>
      <c r="K97" s="95" t="s">
        <v>20</v>
      </c>
      <c r="L97" s="95">
        <v>80</v>
      </c>
      <c r="M97" s="95" t="s">
        <v>33</v>
      </c>
      <c r="N97" s="102">
        <v>4</v>
      </c>
      <c r="O97" s="102" t="s">
        <v>33</v>
      </c>
      <c r="P97" s="95" t="s">
        <v>18</v>
      </c>
      <c r="Q97" s="115" t="s">
        <v>112</v>
      </c>
      <c r="R97" s="94" t="s">
        <v>405</v>
      </c>
      <c r="S97" s="103">
        <v>1</v>
      </c>
      <c r="T97" s="103"/>
      <c r="U97" s="103"/>
      <c r="V97" s="115">
        <v>274</v>
      </c>
      <c r="W97" s="98" t="s">
        <v>360</v>
      </c>
      <c r="X97" s="103">
        <v>852</v>
      </c>
      <c r="Y97" s="95" t="s">
        <v>191</v>
      </c>
      <c r="Z97" s="95">
        <v>856</v>
      </c>
      <c r="AA97" s="127" t="s">
        <v>192</v>
      </c>
      <c r="AB97" s="129"/>
    </row>
    <row r="98" spans="1:28" s="29" customFormat="1" ht="39" customHeight="1">
      <c r="A98" s="207" t="s">
        <v>818</v>
      </c>
      <c r="B98" s="217" t="s">
        <v>819</v>
      </c>
      <c r="C98" s="218"/>
      <c r="D98" s="218"/>
      <c r="E98" s="219"/>
      <c r="F98" s="95">
        <v>2734</v>
      </c>
      <c r="G98" s="95">
        <v>8</v>
      </c>
      <c r="H98" s="95" t="s">
        <v>3</v>
      </c>
      <c r="I98" s="95" t="s">
        <v>12</v>
      </c>
      <c r="J98" s="95" t="s">
        <v>190</v>
      </c>
      <c r="K98" s="95">
        <v>18</v>
      </c>
      <c r="L98" s="95">
        <v>83</v>
      </c>
      <c r="M98" s="95" t="s">
        <v>33</v>
      </c>
      <c r="N98" s="102">
        <v>12.3</v>
      </c>
      <c r="O98" s="102" t="s">
        <v>33</v>
      </c>
      <c r="P98" s="95" t="s">
        <v>18</v>
      </c>
      <c r="Q98" s="115" t="s">
        <v>821</v>
      </c>
      <c r="R98" s="94" t="s">
        <v>403</v>
      </c>
      <c r="S98" s="103">
        <v>1</v>
      </c>
      <c r="T98" s="103"/>
      <c r="U98" s="103"/>
      <c r="V98" s="115">
        <v>274</v>
      </c>
      <c r="W98" s="98" t="s">
        <v>55</v>
      </c>
      <c r="X98" s="103">
        <v>851</v>
      </c>
      <c r="Y98" s="95" t="s">
        <v>123</v>
      </c>
      <c r="Z98" s="95">
        <v>855</v>
      </c>
      <c r="AA98" s="127" t="s">
        <v>124</v>
      </c>
      <c r="AB98" s="129" t="s">
        <v>823</v>
      </c>
    </row>
    <row r="99" spans="1:28" s="29" customFormat="1" ht="51" customHeight="1">
      <c r="A99" s="207" t="s">
        <v>309</v>
      </c>
      <c r="B99" s="217" t="s">
        <v>460</v>
      </c>
      <c r="C99" s="218"/>
      <c r="D99" s="218"/>
      <c r="E99" s="219"/>
      <c r="F99" s="95">
        <v>3267</v>
      </c>
      <c r="G99" s="95">
        <v>8</v>
      </c>
      <c r="H99" s="95" t="s">
        <v>3</v>
      </c>
      <c r="I99" s="95">
        <v>8</v>
      </c>
      <c r="J99" s="95" t="s">
        <v>122</v>
      </c>
      <c r="K99" s="95">
        <v>18</v>
      </c>
      <c r="L99" s="95">
        <v>80</v>
      </c>
      <c r="M99" s="95" t="s">
        <v>33</v>
      </c>
      <c r="N99" s="102">
        <v>12.6</v>
      </c>
      <c r="O99" s="102" t="s">
        <v>33</v>
      </c>
      <c r="P99" s="95" t="s">
        <v>18</v>
      </c>
      <c r="Q99" s="95" t="s">
        <v>112</v>
      </c>
      <c r="R99" s="94" t="s">
        <v>407</v>
      </c>
      <c r="S99" s="95">
        <v>1</v>
      </c>
      <c r="T99" s="103"/>
      <c r="U99" s="103"/>
      <c r="V99" s="103">
        <v>274</v>
      </c>
      <c r="W99" s="98" t="s">
        <v>360</v>
      </c>
      <c r="X99" s="103">
        <v>851</v>
      </c>
      <c r="Y99" s="95" t="s">
        <v>123</v>
      </c>
      <c r="Z99" s="95">
        <v>855</v>
      </c>
      <c r="AA99" s="127" t="s">
        <v>124</v>
      </c>
      <c r="AB99" s="129"/>
    </row>
    <row r="100" spans="1:28" s="29" customFormat="1" ht="51" customHeight="1">
      <c r="A100" s="207" t="s">
        <v>442</v>
      </c>
      <c r="B100" s="217" t="s">
        <v>443</v>
      </c>
      <c r="C100" s="218"/>
      <c r="D100" s="218"/>
      <c r="E100" s="219"/>
      <c r="F100" s="95">
        <v>3267</v>
      </c>
      <c r="G100" s="95">
        <v>8</v>
      </c>
      <c r="H100" s="95" t="s">
        <v>3</v>
      </c>
      <c r="I100" s="95">
        <v>8</v>
      </c>
      <c r="J100" s="95" t="s">
        <v>122</v>
      </c>
      <c r="K100" s="95">
        <v>18</v>
      </c>
      <c r="L100" s="95">
        <v>80</v>
      </c>
      <c r="M100" s="95" t="s">
        <v>33</v>
      </c>
      <c r="N100" s="102">
        <v>12.3</v>
      </c>
      <c r="O100" s="102" t="s">
        <v>33</v>
      </c>
      <c r="P100" s="95" t="s">
        <v>18</v>
      </c>
      <c r="Q100" s="95" t="s">
        <v>112</v>
      </c>
      <c r="R100" s="94" t="s">
        <v>407</v>
      </c>
      <c r="S100" s="95">
        <v>1</v>
      </c>
      <c r="T100" s="103"/>
      <c r="U100" s="103"/>
      <c r="V100" s="103">
        <v>274</v>
      </c>
      <c r="W100" s="98" t="s">
        <v>360</v>
      </c>
      <c r="X100" s="103">
        <v>851</v>
      </c>
      <c r="Y100" s="95" t="s">
        <v>123</v>
      </c>
      <c r="Z100" s="95">
        <v>855</v>
      </c>
      <c r="AA100" s="127" t="s">
        <v>124</v>
      </c>
      <c r="AB100" s="129"/>
    </row>
    <row r="101" spans="1:28" s="29" customFormat="1" ht="51" customHeight="1">
      <c r="A101" s="207" t="s">
        <v>704</v>
      </c>
      <c r="B101" s="217" t="s">
        <v>706</v>
      </c>
      <c r="C101" s="218"/>
      <c r="D101" s="218"/>
      <c r="E101" s="219"/>
      <c r="F101" s="95">
        <v>2693</v>
      </c>
      <c r="G101" s="95">
        <v>8</v>
      </c>
      <c r="H101" s="95" t="s">
        <v>4</v>
      </c>
      <c r="I101" s="95">
        <v>8</v>
      </c>
      <c r="J101" s="95" t="s">
        <v>122</v>
      </c>
      <c r="K101" s="95" t="s">
        <v>20</v>
      </c>
      <c r="L101" s="95">
        <v>80</v>
      </c>
      <c r="M101" s="95" t="s">
        <v>33</v>
      </c>
      <c r="N101" s="102">
        <v>6</v>
      </c>
      <c r="O101" s="102" t="s">
        <v>33</v>
      </c>
      <c r="P101" s="95" t="s">
        <v>18</v>
      </c>
      <c r="Q101" s="115" t="s">
        <v>112</v>
      </c>
      <c r="R101" s="94" t="s">
        <v>405</v>
      </c>
      <c r="S101" s="103">
        <v>1</v>
      </c>
      <c r="T101" s="103"/>
      <c r="U101" s="103"/>
      <c r="V101" s="115">
        <v>274</v>
      </c>
      <c r="W101" s="98" t="s">
        <v>360</v>
      </c>
      <c r="X101" s="103">
        <v>852</v>
      </c>
      <c r="Y101" s="95" t="s">
        <v>191</v>
      </c>
      <c r="Z101" s="95">
        <v>856</v>
      </c>
      <c r="AA101" s="127" t="s">
        <v>192</v>
      </c>
      <c r="AB101" s="129"/>
    </row>
    <row r="102" spans="1:28" s="29" customFormat="1" ht="25.5" customHeight="1">
      <c r="A102" s="93" t="s">
        <v>452</v>
      </c>
      <c r="B102" s="214" t="s">
        <v>231</v>
      </c>
      <c r="C102" s="215"/>
      <c r="D102" s="215"/>
      <c r="E102" s="216"/>
      <c r="F102" s="36" t="s">
        <v>231</v>
      </c>
      <c r="G102" s="36"/>
      <c r="H102" s="36"/>
      <c r="I102" s="36"/>
      <c r="J102" s="36"/>
      <c r="K102" s="36"/>
      <c r="L102" s="36"/>
      <c r="M102" s="36" t="s">
        <v>33</v>
      </c>
      <c r="N102" s="91" t="s">
        <v>454</v>
      </c>
      <c r="O102" s="91" t="s">
        <v>33</v>
      </c>
      <c r="P102" s="36" t="s">
        <v>18</v>
      </c>
      <c r="Q102" s="36"/>
      <c r="R102" s="37"/>
      <c r="S102" s="36"/>
      <c r="T102" s="38"/>
      <c r="U102" s="38"/>
      <c r="V102" s="38"/>
      <c r="W102" s="89"/>
      <c r="X102" s="38"/>
      <c r="Y102" s="36"/>
      <c r="Z102" s="36"/>
      <c r="AA102" s="211"/>
      <c r="AB102" s="129"/>
    </row>
    <row r="103" spans="1:28" s="29" customFormat="1" ht="42.6" customHeight="1">
      <c r="A103" s="207" t="s">
        <v>292</v>
      </c>
      <c r="B103" s="217" t="s">
        <v>807</v>
      </c>
      <c r="C103" s="218"/>
      <c r="D103" s="218"/>
      <c r="E103" s="219"/>
      <c r="F103" s="95">
        <v>2734</v>
      </c>
      <c r="G103" s="95">
        <v>8</v>
      </c>
      <c r="H103" s="95" t="s">
        <v>3</v>
      </c>
      <c r="I103" s="95" t="s">
        <v>12</v>
      </c>
      <c r="J103" s="95" t="s">
        <v>190</v>
      </c>
      <c r="K103" s="95">
        <v>18</v>
      </c>
      <c r="L103" s="95">
        <v>83</v>
      </c>
      <c r="M103" s="95" t="s">
        <v>33</v>
      </c>
      <c r="N103" s="95">
        <v>11.3</v>
      </c>
      <c r="O103" s="95" t="s">
        <v>33</v>
      </c>
      <c r="P103" s="95" t="s">
        <v>18</v>
      </c>
      <c r="Q103" s="95" t="s">
        <v>116</v>
      </c>
      <c r="R103" s="104" t="s">
        <v>403</v>
      </c>
      <c r="S103" s="95">
        <v>1</v>
      </c>
      <c r="T103" s="95"/>
      <c r="U103" s="95"/>
      <c r="V103" s="95">
        <v>274</v>
      </c>
      <c r="W103" s="95" t="s">
        <v>55</v>
      </c>
      <c r="X103" s="95">
        <v>851</v>
      </c>
      <c r="Y103" s="95" t="s">
        <v>123</v>
      </c>
      <c r="Z103" s="95">
        <v>855</v>
      </c>
      <c r="AA103" s="127" t="s">
        <v>124</v>
      </c>
      <c r="AB103" s="129"/>
    </row>
    <row r="104" spans="1:28" s="29" customFormat="1" ht="30" customHeight="1">
      <c r="A104" s="207" t="s">
        <v>441</v>
      </c>
      <c r="B104" s="217" t="s">
        <v>769</v>
      </c>
      <c r="C104" s="218"/>
      <c r="D104" s="218"/>
      <c r="E104" s="219"/>
      <c r="F104" s="95">
        <v>1760</v>
      </c>
      <c r="G104" s="95">
        <v>8</v>
      </c>
      <c r="H104" s="95" t="s">
        <v>3</v>
      </c>
      <c r="I104" s="95">
        <v>8</v>
      </c>
      <c r="J104" s="95" t="s">
        <v>122</v>
      </c>
      <c r="K104" s="95">
        <v>18</v>
      </c>
      <c r="L104" s="95">
        <v>80</v>
      </c>
      <c r="M104" s="95" t="s">
        <v>33</v>
      </c>
      <c r="N104" s="95">
        <v>12.8</v>
      </c>
      <c r="O104" s="95" t="s">
        <v>33</v>
      </c>
      <c r="P104" s="95" t="s">
        <v>18</v>
      </c>
      <c r="Q104" s="95" t="s">
        <v>112</v>
      </c>
      <c r="R104" s="94" t="s">
        <v>406</v>
      </c>
      <c r="S104" s="95"/>
      <c r="T104" s="95"/>
      <c r="U104" s="95"/>
      <c r="V104" s="95">
        <v>274</v>
      </c>
      <c r="W104" s="95" t="s">
        <v>360</v>
      </c>
      <c r="X104" s="103">
        <v>851</v>
      </c>
      <c r="Y104" s="95" t="s">
        <v>123</v>
      </c>
      <c r="Z104" s="95">
        <v>855</v>
      </c>
      <c r="AA104" s="127" t="s">
        <v>124</v>
      </c>
      <c r="AB104" s="129" t="s">
        <v>770</v>
      </c>
    </row>
    <row r="105" spans="1:28" s="29" customFormat="1" ht="30" customHeight="1">
      <c r="A105" s="93" t="s">
        <v>822</v>
      </c>
      <c r="B105" s="214" t="s">
        <v>231</v>
      </c>
      <c r="C105" s="215"/>
      <c r="D105" s="215"/>
      <c r="E105" s="216"/>
      <c r="F105" s="36" t="s">
        <v>231</v>
      </c>
      <c r="G105" s="36"/>
      <c r="H105" s="36"/>
      <c r="I105" s="36"/>
      <c r="J105" s="36"/>
      <c r="K105" s="36"/>
      <c r="L105" s="36"/>
      <c r="M105" s="36" t="s">
        <v>33</v>
      </c>
      <c r="N105" s="36">
        <v>8.3000000000000007</v>
      </c>
      <c r="O105" s="36" t="s">
        <v>33</v>
      </c>
      <c r="P105" s="36"/>
      <c r="Q105" s="36"/>
      <c r="R105" s="37"/>
      <c r="S105" s="36"/>
      <c r="T105" s="36"/>
      <c r="U105" s="36"/>
      <c r="V105" s="36"/>
      <c r="W105" s="36"/>
      <c r="X105" s="38"/>
      <c r="Y105" s="36"/>
      <c r="Z105" s="36"/>
      <c r="AA105" s="211"/>
      <c r="AB105" s="129" t="s">
        <v>823</v>
      </c>
    </row>
    <row r="106" spans="1:28" s="29" customFormat="1" ht="37.200000000000003" customHeight="1">
      <c r="A106" s="207" t="s">
        <v>459</v>
      </c>
      <c r="B106" s="217" t="s">
        <v>461</v>
      </c>
      <c r="C106" s="218"/>
      <c r="D106" s="218"/>
      <c r="E106" s="219"/>
      <c r="F106" s="95">
        <v>3267</v>
      </c>
      <c r="G106" s="95">
        <v>8</v>
      </c>
      <c r="H106" s="202" t="s">
        <v>4</v>
      </c>
      <c r="I106" s="95">
        <v>8</v>
      </c>
      <c r="J106" s="95" t="s">
        <v>122</v>
      </c>
      <c r="K106" s="95">
        <v>18</v>
      </c>
      <c r="L106" s="95">
        <v>80</v>
      </c>
      <c r="M106" s="95" t="s">
        <v>33</v>
      </c>
      <c r="N106" s="95">
        <v>10.9</v>
      </c>
      <c r="O106" s="102" t="s">
        <v>33</v>
      </c>
      <c r="P106" s="95" t="s">
        <v>18</v>
      </c>
      <c r="Q106" s="95" t="s">
        <v>112</v>
      </c>
      <c r="R106" s="94" t="s">
        <v>834</v>
      </c>
      <c r="S106" s="95">
        <v>1</v>
      </c>
      <c r="T106" s="103"/>
      <c r="U106" s="103"/>
      <c r="V106" s="313" t="s">
        <v>833</v>
      </c>
      <c r="W106" s="203" t="s">
        <v>20</v>
      </c>
      <c r="X106" s="313">
        <v>852</v>
      </c>
      <c r="Y106" s="202" t="s">
        <v>191</v>
      </c>
      <c r="Z106" s="202">
        <v>856</v>
      </c>
      <c r="AA106" s="204" t="s">
        <v>192</v>
      </c>
      <c r="AB106" s="312" t="s">
        <v>832</v>
      </c>
    </row>
    <row r="107" spans="1:28" s="29" customFormat="1" ht="13.2" customHeight="1">
      <c r="A107" s="37" t="s">
        <v>814</v>
      </c>
      <c r="B107" s="214" t="s">
        <v>231</v>
      </c>
      <c r="C107" s="215"/>
      <c r="D107" s="215"/>
      <c r="E107" s="216"/>
      <c r="F107" s="34" t="s">
        <v>231</v>
      </c>
      <c r="G107" s="36"/>
      <c r="H107" s="36"/>
      <c r="I107" s="36"/>
      <c r="J107" s="36"/>
      <c r="K107" s="36"/>
      <c r="L107" s="36"/>
      <c r="M107" s="89" t="s">
        <v>424</v>
      </c>
      <c r="N107" s="201" t="s">
        <v>813</v>
      </c>
      <c r="O107" s="89" t="s">
        <v>424</v>
      </c>
      <c r="P107" s="36" t="s">
        <v>18</v>
      </c>
      <c r="Q107" s="36"/>
      <c r="R107" s="37"/>
      <c r="S107" s="38"/>
      <c r="T107" s="38"/>
      <c r="U107" s="38"/>
      <c r="V107" s="36"/>
      <c r="W107" s="36"/>
      <c r="X107" s="38"/>
      <c r="Y107" s="36"/>
      <c r="Z107" s="36"/>
      <c r="AA107" s="211"/>
      <c r="AB107" s="129"/>
    </row>
    <row r="108" spans="1:28" s="29" customFormat="1" ht="12.75" customHeight="1">
      <c r="A108" s="93" t="s">
        <v>188</v>
      </c>
      <c r="B108" s="214" t="s">
        <v>231</v>
      </c>
      <c r="C108" s="215"/>
      <c r="D108" s="215"/>
      <c r="E108" s="216"/>
      <c r="F108" s="34" t="s">
        <v>231</v>
      </c>
      <c r="G108" s="34"/>
      <c r="H108" s="34"/>
      <c r="I108" s="34"/>
      <c r="J108" s="34"/>
      <c r="K108" s="34"/>
      <c r="L108" s="34"/>
      <c r="M108" s="34" t="s">
        <v>39</v>
      </c>
      <c r="N108" s="34">
        <v>7</v>
      </c>
      <c r="O108" s="34" t="s">
        <v>39</v>
      </c>
      <c r="P108" s="34" t="s">
        <v>18</v>
      </c>
      <c r="Q108" s="34"/>
      <c r="R108" s="33"/>
      <c r="S108" s="34"/>
      <c r="T108" s="34"/>
      <c r="U108" s="34"/>
      <c r="V108" s="34"/>
      <c r="W108" s="34"/>
      <c r="X108" s="34"/>
      <c r="Y108" s="34"/>
      <c r="Z108" s="34"/>
      <c r="AA108" s="128"/>
      <c r="AB108" s="129"/>
    </row>
    <row r="109" spans="1:28" s="31" customFormat="1" ht="76.5" customHeight="1">
      <c r="A109" s="94" t="s">
        <v>182</v>
      </c>
      <c r="B109" s="223" t="s">
        <v>89</v>
      </c>
      <c r="C109" s="224"/>
      <c r="D109" s="224"/>
      <c r="E109" s="225"/>
      <c r="F109" s="95">
        <v>1908</v>
      </c>
      <c r="G109" s="95">
        <v>8</v>
      </c>
      <c r="H109" s="95" t="s">
        <v>3</v>
      </c>
      <c r="I109" s="95">
        <v>8</v>
      </c>
      <c r="J109" s="95" t="s">
        <v>122</v>
      </c>
      <c r="K109" s="95">
        <v>5</v>
      </c>
      <c r="L109" s="95">
        <v>80</v>
      </c>
      <c r="M109" s="95" t="s">
        <v>33</v>
      </c>
      <c r="N109" s="95" t="s">
        <v>299</v>
      </c>
      <c r="O109" s="95" t="s">
        <v>33</v>
      </c>
      <c r="P109" s="103" t="s">
        <v>399</v>
      </c>
      <c r="Q109" s="95" t="s">
        <v>112</v>
      </c>
      <c r="R109" s="94" t="s">
        <v>404</v>
      </c>
      <c r="S109" s="95">
        <v>1</v>
      </c>
      <c r="T109" s="95" t="s">
        <v>7</v>
      </c>
      <c r="U109" s="95" t="s">
        <v>126</v>
      </c>
      <c r="V109" s="111" t="s">
        <v>20</v>
      </c>
      <c r="W109" s="95" t="s">
        <v>26</v>
      </c>
      <c r="X109" s="95">
        <v>851</v>
      </c>
      <c r="Y109" s="95" t="s">
        <v>123</v>
      </c>
      <c r="Z109" s="95">
        <v>855</v>
      </c>
      <c r="AA109" s="127" t="s">
        <v>124</v>
      </c>
      <c r="AB109" s="129"/>
    </row>
    <row r="110" spans="1:28" s="29" customFormat="1" ht="12.75" customHeight="1">
      <c r="A110" s="37" t="s">
        <v>125</v>
      </c>
      <c r="B110" s="214" t="s">
        <v>231</v>
      </c>
      <c r="C110" s="215"/>
      <c r="D110" s="215"/>
      <c r="E110" s="216"/>
      <c r="F110" s="34" t="s">
        <v>231</v>
      </c>
      <c r="G110" s="36"/>
      <c r="H110" s="36"/>
      <c r="I110" s="36"/>
      <c r="J110" s="36"/>
      <c r="K110" s="36"/>
      <c r="L110" s="36"/>
      <c r="M110" s="36" t="s">
        <v>33</v>
      </c>
      <c r="N110" s="61" t="s">
        <v>244</v>
      </c>
      <c r="O110" s="61" t="s">
        <v>33</v>
      </c>
      <c r="P110" s="36" t="s">
        <v>18</v>
      </c>
      <c r="Q110" s="36"/>
      <c r="R110" s="35"/>
      <c r="S110" s="36"/>
      <c r="T110" s="36"/>
      <c r="U110" s="36"/>
      <c r="V110" s="36"/>
      <c r="W110" s="36"/>
      <c r="X110" s="36"/>
      <c r="Y110" s="36"/>
      <c r="Z110" s="36"/>
      <c r="AA110" s="211"/>
      <c r="AB110" s="129"/>
    </row>
    <row r="111" spans="1:28" s="100" customFormat="1" ht="12.75" customHeight="1">
      <c r="A111" s="94" t="s">
        <v>414</v>
      </c>
      <c r="B111" s="217" t="s">
        <v>280</v>
      </c>
      <c r="C111" s="218"/>
      <c r="D111" s="218"/>
      <c r="E111" s="219"/>
      <c r="F111" s="95">
        <v>1133</v>
      </c>
      <c r="G111" s="95">
        <v>3</v>
      </c>
      <c r="H111" s="95" t="s">
        <v>3</v>
      </c>
      <c r="I111" s="95">
        <v>3</v>
      </c>
      <c r="J111" s="95" t="s">
        <v>190</v>
      </c>
      <c r="K111" s="95" t="s">
        <v>20</v>
      </c>
      <c r="L111" s="95">
        <v>33</v>
      </c>
      <c r="M111" s="95" t="s">
        <v>39</v>
      </c>
      <c r="N111" s="103" t="s">
        <v>383</v>
      </c>
      <c r="O111" s="103" t="s">
        <v>39</v>
      </c>
      <c r="P111" s="95" t="s">
        <v>18</v>
      </c>
      <c r="Q111" s="95" t="s">
        <v>110</v>
      </c>
      <c r="R111" s="104" t="s">
        <v>379</v>
      </c>
      <c r="S111" s="95"/>
      <c r="T111" s="95"/>
      <c r="U111" s="95"/>
      <c r="V111" s="95" t="s">
        <v>55</v>
      </c>
      <c r="W111" s="98" t="s">
        <v>20</v>
      </c>
      <c r="X111" s="95">
        <v>353</v>
      </c>
      <c r="Y111" s="95" t="s">
        <v>191</v>
      </c>
      <c r="Z111" s="95">
        <v>364</v>
      </c>
      <c r="AA111" s="127" t="s">
        <v>192</v>
      </c>
      <c r="AB111" s="131" t="s">
        <v>384</v>
      </c>
    </row>
    <row r="112" spans="1:28" s="31" customFormat="1" ht="44.25" customHeight="1">
      <c r="A112" s="94" t="s">
        <v>99</v>
      </c>
      <c r="B112" s="217" t="s">
        <v>281</v>
      </c>
      <c r="C112" s="218"/>
      <c r="D112" s="218"/>
      <c r="E112" s="219"/>
      <c r="F112" s="95">
        <v>1224</v>
      </c>
      <c r="G112" s="95">
        <v>3</v>
      </c>
      <c r="H112" s="95" t="s">
        <v>3</v>
      </c>
      <c r="I112" s="95">
        <v>3</v>
      </c>
      <c r="J112" s="95" t="s">
        <v>190</v>
      </c>
      <c r="K112" s="95" t="s">
        <v>20</v>
      </c>
      <c r="L112" s="95">
        <v>33</v>
      </c>
      <c r="M112" s="95" t="s">
        <v>39</v>
      </c>
      <c r="N112" s="103" t="s">
        <v>383</v>
      </c>
      <c r="O112" s="103" t="s">
        <v>39</v>
      </c>
      <c r="P112" s="95" t="s">
        <v>18</v>
      </c>
      <c r="Q112" s="95" t="s">
        <v>110</v>
      </c>
      <c r="R112" s="104" t="s">
        <v>379</v>
      </c>
      <c r="S112" s="95"/>
      <c r="T112" s="95"/>
      <c r="U112" s="95"/>
      <c r="V112" s="95">
        <v>274</v>
      </c>
      <c r="W112" s="95" t="s">
        <v>26</v>
      </c>
      <c r="X112" s="95">
        <v>353</v>
      </c>
      <c r="Y112" s="95" t="s">
        <v>191</v>
      </c>
      <c r="Z112" s="95">
        <v>364</v>
      </c>
      <c r="AA112" s="127" t="s">
        <v>192</v>
      </c>
      <c r="AB112" s="131" t="s">
        <v>384</v>
      </c>
    </row>
    <row r="113" spans="1:28" s="31" customFormat="1" ht="44.25" customHeight="1">
      <c r="A113" s="94" t="s">
        <v>181</v>
      </c>
      <c r="B113" s="217" t="s">
        <v>711</v>
      </c>
      <c r="C113" s="218"/>
      <c r="D113" s="218"/>
      <c r="E113" s="219"/>
      <c r="F113" s="95">
        <v>3265</v>
      </c>
      <c r="G113" s="95">
        <v>8</v>
      </c>
      <c r="H113" s="95" t="s">
        <v>4</v>
      </c>
      <c r="I113" s="95">
        <v>8</v>
      </c>
      <c r="J113" s="95" t="s">
        <v>122</v>
      </c>
      <c r="K113" s="95">
        <v>1</v>
      </c>
      <c r="L113" s="95">
        <v>80</v>
      </c>
      <c r="M113" s="95" t="s">
        <v>32</v>
      </c>
      <c r="N113" s="95">
        <v>1.1000000000000001</v>
      </c>
      <c r="O113" s="95" t="s">
        <v>32</v>
      </c>
      <c r="P113" s="103" t="s">
        <v>18</v>
      </c>
      <c r="Q113" s="95" t="s">
        <v>112</v>
      </c>
      <c r="R113" s="94" t="s">
        <v>409</v>
      </c>
      <c r="S113" s="103"/>
      <c r="T113" s="103"/>
      <c r="U113" s="103"/>
      <c r="V113" s="95" t="s">
        <v>106</v>
      </c>
      <c r="W113" s="103" t="s">
        <v>20</v>
      </c>
      <c r="X113" s="103">
        <v>852</v>
      </c>
      <c r="Y113" s="95" t="s">
        <v>191</v>
      </c>
      <c r="Z113" s="95">
        <v>856</v>
      </c>
      <c r="AA113" s="127" t="s">
        <v>192</v>
      </c>
      <c r="AB113" s="131"/>
    </row>
    <row r="114" spans="1:28" s="31" customFormat="1" ht="39.6" customHeight="1">
      <c r="A114" s="37" t="s">
        <v>435</v>
      </c>
      <c r="B114" s="220" t="s">
        <v>231</v>
      </c>
      <c r="C114" s="221"/>
      <c r="D114" s="221"/>
      <c r="E114" s="222"/>
      <c r="F114" s="34" t="s">
        <v>231</v>
      </c>
      <c r="G114" s="36"/>
      <c r="H114" s="36"/>
      <c r="I114" s="36"/>
      <c r="J114" s="36"/>
      <c r="K114" s="36"/>
      <c r="L114" s="36"/>
      <c r="M114" s="36" t="s">
        <v>32</v>
      </c>
      <c r="N114" s="36">
        <v>3.8</v>
      </c>
      <c r="O114" s="36" t="s">
        <v>32</v>
      </c>
      <c r="P114" s="36" t="s">
        <v>18</v>
      </c>
      <c r="Q114" s="36"/>
      <c r="R114" s="35"/>
      <c r="S114" s="36"/>
      <c r="T114" s="36"/>
      <c r="U114" s="36"/>
      <c r="V114" s="36"/>
      <c r="W114" s="36"/>
      <c r="X114" s="36"/>
      <c r="Y114" s="36"/>
      <c r="Z114" s="36"/>
      <c r="AA114" s="211"/>
      <c r="AB114" s="133" t="s">
        <v>434</v>
      </c>
    </row>
    <row r="115" spans="1:28" s="31" customFormat="1" ht="211.2" customHeight="1">
      <c r="A115" s="94" t="s">
        <v>180</v>
      </c>
      <c r="B115" s="217" t="s">
        <v>282</v>
      </c>
      <c r="C115" s="218"/>
      <c r="D115" s="218"/>
      <c r="E115" s="219"/>
      <c r="F115" s="95">
        <v>2880</v>
      </c>
      <c r="G115" s="95" t="s">
        <v>7</v>
      </c>
      <c r="H115" s="95" t="s">
        <v>3</v>
      </c>
      <c r="I115" s="95" t="s">
        <v>7</v>
      </c>
      <c r="J115" s="95" t="s">
        <v>122</v>
      </c>
      <c r="K115" s="95">
        <v>8</v>
      </c>
      <c r="L115" s="95">
        <v>50</v>
      </c>
      <c r="M115" s="95" t="s">
        <v>33</v>
      </c>
      <c r="N115" s="95" t="s">
        <v>283</v>
      </c>
      <c r="O115" s="95" t="s">
        <v>33</v>
      </c>
      <c r="P115" s="95" t="s">
        <v>18</v>
      </c>
      <c r="Q115" s="103" t="s">
        <v>117</v>
      </c>
      <c r="R115" s="94" t="s">
        <v>415</v>
      </c>
      <c r="S115" s="95">
        <v>1</v>
      </c>
      <c r="T115" s="95">
        <v>16</v>
      </c>
      <c r="U115" s="95">
        <v>18</v>
      </c>
      <c r="V115" s="103" t="s">
        <v>205</v>
      </c>
      <c r="W115" s="103" t="s">
        <v>26</v>
      </c>
      <c r="X115" s="95">
        <v>558</v>
      </c>
      <c r="Y115" s="95" t="s">
        <v>97</v>
      </c>
      <c r="Z115" s="95">
        <v>562</v>
      </c>
      <c r="AA115" s="127" t="s">
        <v>98</v>
      </c>
      <c r="AB115" s="129"/>
    </row>
    <row r="116" spans="1:28" s="29" customFormat="1" ht="50.25" customHeight="1">
      <c r="A116" s="94" t="s">
        <v>699</v>
      </c>
      <c r="B116" s="217" t="s">
        <v>700</v>
      </c>
      <c r="C116" s="218"/>
      <c r="D116" s="218"/>
      <c r="E116" s="219"/>
      <c r="F116" s="95">
        <v>1993</v>
      </c>
      <c r="G116" s="95">
        <v>3</v>
      </c>
      <c r="H116" s="95" t="s">
        <v>3</v>
      </c>
      <c r="I116" s="95">
        <v>3</v>
      </c>
      <c r="J116" s="95" t="s">
        <v>190</v>
      </c>
      <c r="K116" s="95" t="s">
        <v>55</v>
      </c>
      <c r="L116" s="95">
        <v>33</v>
      </c>
      <c r="M116" s="95" t="s">
        <v>32</v>
      </c>
      <c r="N116" s="95">
        <v>6</v>
      </c>
      <c r="O116" s="95" t="s">
        <v>32</v>
      </c>
      <c r="P116" s="95" t="s">
        <v>18</v>
      </c>
      <c r="Q116" s="95" t="s">
        <v>111</v>
      </c>
      <c r="R116" s="94" t="s">
        <v>379</v>
      </c>
      <c r="S116" s="103"/>
      <c r="T116" s="103"/>
      <c r="U116" s="103"/>
      <c r="V116" s="95">
        <v>274</v>
      </c>
      <c r="W116" s="95" t="s">
        <v>55</v>
      </c>
      <c r="X116" s="103">
        <v>353</v>
      </c>
      <c r="Y116" s="95" t="s">
        <v>191</v>
      </c>
      <c r="Z116" s="95">
        <v>364</v>
      </c>
      <c r="AA116" s="127" t="s">
        <v>192</v>
      </c>
      <c r="AB116" s="129"/>
    </row>
    <row r="117" spans="1:28" s="29" customFormat="1" ht="12.75" customHeight="1">
      <c r="A117" s="33" t="s">
        <v>85</v>
      </c>
      <c r="B117" s="220" t="s">
        <v>231</v>
      </c>
      <c r="C117" s="221"/>
      <c r="D117" s="221"/>
      <c r="E117" s="222"/>
      <c r="F117" s="34" t="s">
        <v>231</v>
      </c>
      <c r="G117" s="36"/>
      <c r="H117" s="36"/>
      <c r="I117" s="36"/>
      <c r="J117" s="36"/>
      <c r="K117" s="36"/>
      <c r="L117" s="36"/>
      <c r="M117" s="36" t="s">
        <v>32</v>
      </c>
      <c r="N117" s="36">
        <v>1.7</v>
      </c>
      <c r="O117" s="36" t="s">
        <v>32</v>
      </c>
      <c r="P117" s="36" t="s">
        <v>18</v>
      </c>
      <c r="Q117" s="36"/>
      <c r="R117" s="35"/>
      <c r="S117" s="36"/>
      <c r="T117" s="36"/>
      <c r="U117" s="36"/>
      <c r="V117" s="36"/>
      <c r="W117" s="36"/>
      <c r="X117" s="36"/>
      <c r="Y117" s="36"/>
      <c r="Z117" s="36"/>
      <c r="AA117" s="211"/>
      <c r="AB117" s="129"/>
    </row>
    <row r="118" spans="1:28" s="29" customFormat="1" ht="50.25" customHeight="1">
      <c r="A118" s="94" t="s">
        <v>178</v>
      </c>
      <c r="B118" s="217" t="s">
        <v>225</v>
      </c>
      <c r="C118" s="218"/>
      <c r="D118" s="218"/>
      <c r="E118" s="219"/>
      <c r="F118" s="95">
        <v>3149</v>
      </c>
      <c r="G118" s="95" t="s">
        <v>7</v>
      </c>
      <c r="H118" s="95" t="s">
        <v>3</v>
      </c>
      <c r="I118" s="95" t="s">
        <v>22</v>
      </c>
      <c r="J118" s="95" t="s">
        <v>122</v>
      </c>
      <c r="K118" s="95">
        <v>16</v>
      </c>
      <c r="L118" s="95">
        <v>58</v>
      </c>
      <c r="M118" s="95" t="s">
        <v>32</v>
      </c>
      <c r="N118" s="95">
        <v>4</v>
      </c>
      <c r="O118" s="95" t="s">
        <v>32</v>
      </c>
      <c r="P118" s="95">
        <v>8</v>
      </c>
      <c r="Q118" s="95" t="s">
        <v>117</v>
      </c>
      <c r="R118" s="94" t="s">
        <v>412</v>
      </c>
      <c r="S118" s="103">
        <v>14</v>
      </c>
      <c r="T118" s="103" t="s">
        <v>126</v>
      </c>
      <c r="U118" s="103" t="s">
        <v>278</v>
      </c>
      <c r="V118" s="95">
        <v>196</v>
      </c>
      <c r="W118" s="95" t="s">
        <v>209</v>
      </c>
      <c r="X118" s="103">
        <v>550</v>
      </c>
      <c r="Y118" s="95" t="s">
        <v>123</v>
      </c>
      <c r="Z118" s="95">
        <v>554</v>
      </c>
      <c r="AA118" s="127" t="s">
        <v>191</v>
      </c>
      <c r="AB118" s="129"/>
    </row>
    <row r="119" spans="1:28" s="29" customFormat="1" ht="54" customHeight="1">
      <c r="A119" s="94" t="s">
        <v>189</v>
      </c>
      <c r="B119" s="217" t="s">
        <v>225</v>
      </c>
      <c r="C119" s="218"/>
      <c r="D119" s="218"/>
      <c r="E119" s="219"/>
      <c r="F119" s="95">
        <v>3149</v>
      </c>
      <c r="G119" s="95" t="s">
        <v>7</v>
      </c>
      <c r="H119" s="95" t="s">
        <v>3</v>
      </c>
      <c r="I119" s="95" t="s">
        <v>22</v>
      </c>
      <c r="J119" s="95" t="s">
        <v>122</v>
      </c>
      <c r="K119" s="95">
        <v>16</v>
      </c>
      <c r="L119" s="95">
        <v>58</v>
      </c>
      <c r="M119" s="95" t="s">
        <v>32</v>
      </c>
      <c r="N119" s="95">
        <v>4.5</v>
      </c>
      <c r="O119" s="95" t="s">
        <v>32</v>
      </c>
      <c r="P119" s="95">
        <v>8</v>
      </c>
      <c r="Q119" s="95" t="s">
        <v>117</v>
      </c>
      <c r="R119" s="94" t="s">
        <v>412</v>
      </c>
      <c r="S119" s="103">
        <v>14</v>
      </c>
      <c r="T119" s="103" t="s">
        <v>126</v>
      </c>
      <c r="U119" s="103" t="s">
        <v>278</v>
      </c>
      <c r="V119" s="95">
        <v>196</v>
      </c>
      <c r="W119" s="95" t="s">
        <v>209</v>
      </c>
      <c r="X119" s="103">
        <v>550</v>
      </c>
      <c r="Y119" s="95" t="s">
        <v>123</v>
      </c>
      <c r="Z119" s="95">
        <v>554</v>
      </c>
      <c r="AA119" s="127" t="s">
        <v>191</v>
      </c>
      <c r="AB119" s="129"/>
    </row>
    <row r="120" spans="1:28" s="29" customFormat="1" ht="29.25" customHeight="1">
      <c r="A120" s="94" t="s">
        <v>303</v>
      </c>
      <c r="B120" s="236" t="s">
        <v>408</v>
      </c>
      <c r="C120" s="237"/>
      <c r="D120" s="237"/>
      <c r="E120" s="238"/>
      <c r="F120" s="95">
        <v>3265</v>
      </c>
      <c r="G120" s="95">
        <v>8</v>
      </c>
      <c r="H120" s="95" t="s">
        <v>4</v>
      </c>
      <c r="I120" s="95">
        <v>8</v>
      </c>
      <c r="J120" s="95" t="s">
        <v>122</v>
      </c>
      <c r="K120" s="95">
        <v>1</v>
      </c>
      <c r="L120" s="95">
        <v>80</v>
      </c>
      <c r="M120" s="95" t="s">
        <v>32</v>
      </c>
      <c r="N120" s="95">
        <v>3.5</v>
      </c>
      <c r="O120" s="95" t="s">
        <v>32</v>
      </c>
      <c r="P120" s="103" t="s">
        <v>399</v>
      </c>
      <c r="Q120" s="95" t="s">
        <v>112</v>
      </c>
      <c r="R120" s="94" t="s">
        <v>409</v>
      </c>
      <c r="S120" s="103"/>
      <c r="T120" s="103"/>
      <c r="U120" s="103"/>
      <c r="V120" s="95" t="s">
        <v>106</v>
      </c>
      <c r="W120" s="98" t="s">
        <v>20</v>
      </c>
      <c r="X120" s="103">
        <v>852</v>
      </c>
      <c r="Y120" s="95" t="s">
        <v>191</v>
      </c>
      <c r="Z120" s="95">
        <v>856</v>
      </c>
      <c r="AA120" s="127" t="s">
        <v>192</v>
      </c>
      <c r="AB120" s="129" t="s">
        <v>389</v>
      </c>
    </row>
    <row r="121" spans="1:28" s="29" customFormat="1" ht="39.6" customHeight="1">
      <c r="A121" s="94" t="s">
        <v>163</v>
      </c>
      <c r="B121" s="217" t="s">
        <v>458</v>
      </c>
      <c r="C121" s="218"/>
      <c r="D121" s="218"/>
      <c r="E121" s="219"/>
      <c r="F121" s="95">
        <v>3264</v>
      </c>
      <c r="G121" s="95">
        <v>8</v>
      </c>
      <c r="H121" s="95" t="s">
        <v>4</v>
      </c>
      <c r="I121" s="95">
        <v>8</v>
      </c>
      <c r="J121" s="95" t="s">
        <v>122</v>
      </c>
      <c r="K121" s="95">
        <v>1</v>
      </c>
      <c r="L121" s="95">
        <v>80</v>
      </c>
      <c r="M121" s="95" t="s">
        <v>32</v>
      </c>
      <c r="N121" s="105" t="s">
        <v>261</v>
      </c>
      <c r="O121" s="105" t="s">
        <v>32</v>
      </c>
      <c r="P121" s="95" t="s">
        <v>18</v>
      </c>
      <c r="Q121" s="95" t="s">
        <v>112</v>
      </c>
      <c r="R121" s="94" t="s">
        <v>409</v>
      </c>
      <c r="S121" s="95"/>
      <c r="T121" s="95"/>
      <c r="U121" s="95"/>
      <c r="V121" s="103" t="s">
        <v>106</v>
      </c>
      <c r="W121" s="98" t="s">
        <v>20</v>
      </c>
      <c r="X121" s="95">
        <v>852</v>
      </c>
      <c r="Y121" s="95" t="s">
        <v>191</v>
      </c>
      <c r="Z121" s="95">
        <v>856</v>
      </c>
      <c r="AA121" s="127" t="s">
        <v>192</v>
      </c>
      <c r="AB121" s="131" t="s">
        <v>396</v>
      </c>
    </row>
    <row r="122" spans="1:28" s="51" customFormat="1" ht="40.200000000000003" customHeight="1">
      <c r="A122" s="94" t="s">
        <v>269</v>
      </c>
      <c r="B122" s="217" t="s">
        <v>418</v>
      </c>
      <c r="C122" s="218"/>
      <c r="D122" s="218"/>
      <c r="E122" s="219"/>
      <c r="F122" s="95">
        <v>3266</v>
      </c>
      <c r="G122" s="95">
        <v>8</v>
      </c>
      <c r="H122" s="95" t="s">
        <v>4</v>
      </c>
      <c r="I122" s="95">
        <v>8</v>
      </c>
      <c r="J122" s="95" t="s">
        <v>122</v>
      </c>
      <c r="K122" s="95">
        <v>18</v>
      </c>
      <c r="L122" s="95">
        <v>80</v>
      </c>
      <c r="M122" s="95" t="s">
        <v>33</v>
      </c>
      <c r="N122" s="95">
        <v>11.9</v>
      </c>
      <c r="O122" s="95" t="s">
        <v>33</v>
      </c>
      <c r="P122" s="95" t="s">
        <v>18</v>
      </c>
      <c r="Q122" s="95" t="s">
        <v>112</v>
      </c>
      <c r="R122" s="94" t="s">
        <v>405</v>
      </c>
      <c r="S122" s="95">
        <v>1</v>
      </c>
      <c r="T122" s="103"/>
      <c r="U122" s="103"/>
      <c r="V122" s="95" t="s">
        <v>106</v>
      </c>
      <c r="W122" s="98" t="s">
        <v>20</v>
      </c>
      <c r="X122" s="103">
        <v>852</v>
      </c>
      <c r="Y122" s="95" t="s">
        <v>191</v>
      </c>
      <c r="Z122" s="95">
        <v>856</v>
      </c>
      <c r="AA122" s="127" t="s">
        <v>192</v>
      </c>
      <c r="AB122" s="129"/>
    </row>
    <row r="123" spans="1:28" s="29" customFormat="1" ht="25.5" customHeight="1">
      <c r="A123" s="94" t="s">
        <v>150</v>
      </c>
      <c r="B123" s="217" t="s">
        <v>5</v>
      </c>
      <c r="C123" s="218"/>
      <c r="D123" s="218"/>
      <c r="E123" s="219"/>
      <c r="F123" s="95">
        <v>1824</v>
      </c>
      <c r="G123" s="95">
        <v>8</v>
      </c>
      <c r="H123" s="95" t="s">
        <v>3</v>
      </c>
      <c r="I123" s="95">
        <v>8</v>
      </c>
      <c r="J123" s="95" t="s">
        <v>122</v>
      </c>
      <c r="K123" s="95">
        <v>18</v>
      </c>
      <c r="L123" s="95">
        <v>80</v>
      </c>
      <c r="M123" s="95" t="s">
        <v>33</v>
      </c>
      <c r="N123" s="103">
        <v>12.6</v>
      </c>
      <c r="O123" s="103" t="s">
        <v>33</v>
      </c>
      <c r="P123" s="95" t="s">
        <v>18</v>
      </c>
      <c r="Q123" s="95" t="s">
        <v>112</v>
      </c>
      <c r="R123" s="94" t="s">
        <v>403</v>
      </c>
      <c r="S123" s="95">
        <v>1</v>
      </c>
      <c r="T123" s="95"/>
      <c r="U123" s="95"/>
      <c r="V123" s="95" t="s">
        <v>20</v>
      </c>
      <c r="W123" s="95" t="s">
        <v>26</v>
      </c>
      <c r="X123" s="103">
        <v>851</v>
      </c>
      <c r="Y123" s="95" t="s">
        <v>123</v>
      </c>
      <c r="Z123" s="95">
        <v>855</v>
      </c>
      <c r="AA123" s="127" t="s">
        <v>124</v>
      </c>
      <c r="AB123" s="129" t="s">
        <v>388</v>
      </c>
    </row>
    <row r="124" spans="1:28" s="29" customFormat="1" ht="40.5" customHeight="1">
      <c r="A124" s="94" t="s">
        <v>288</v>
      </c>
      <c r="B124" s="217" t="s">
        <v>419</v>
      </c>
      <c r="C124" s="218"/>
      <c r="D124" s="218"/>
      <c r="E124" s="219"/>
      <c r="F124" s="95">
        <v>3265</v>
      </c>
      <c r="G124" s="95">
        <v>8</v>
      </c>
      <c r="H124" s="95" t="s">
        <v>4</v>
      </c>
      <c r="I124" s="95">
        <v>8</v>
      </c>
      <c r="J124" s="95" t="s">
        <v>122</v>
      </c>
      <c r="K124" s="95">
        <v>1</v>
      </c>
      <c r="L124" s="95">
        <v>80</v>
      </c>
      <c r="M124" s="95" t="s">
        <v>32</v>
      </c>
      <c r="N124" s="95" t="s">
        <v>259</v>
      </c>
      <c r="O124" s="95" t="s">
        <v>32</v>
      </c>
      <c r="P124" s="95" t="s">
        <v>18</v>
      </c>
      <c r="Q124" s="95" t="s">
        <v>112</v>
      </c>
      <c r="R124" s="94" t="s">
        <v>409</v>
      </c>
      <c r="S124" s="103"/>
      <c r="T124" s="103"/>
      <c r="U124" s="103"/>
      <c r="V124" s="95" t="s">
        <v>106</v>
      </c>
      <c r="W124" s="98" t="s">
        <v>20</v>
      </c>
      <c r="X124" s="103">
        <v>852</v>
      </c>
      <c r="Y124" s="95" t="s">
        <v>191</v>
      </c>
      <c r="Z124" s="95">
        <v>856</v>
      </c>
      <c r="AA124" s="127" t="s">
        <v>192</v>
      </c>
      <c r="AB124" s="129" t="s">
        <v>779</v>
      </c>
    </row>
    <row r="125" spans="1:28" s="29" customFormat="1" ht="26.4" customHeight="1">
      <c r="A125" s="94" t="s">
        <v>129</v>
      </c>
      <c r="B125" s="217" t="s">
        <v>210</v>
      </c>
      <c r="C125" s="218"/>
      <c r="D125" s="218"/>
      <c r="E125" s="219"/>
      <c r="F125" s="95">
        <v>3264</v>
      </c>
      <c r="G125" s="95">
        <v>8</v>
      </c>
      <c r="H125" s="95" t="s">
        <v>3</v>
      </c>
      <c r="I125" s="95">
        <v>8</v>
      </c>
      <c r="J125" s="95" t="s">
        <v>122</v>
      </c>
      <c r="K125" s="95">
        <v>1</v>
      </c>
      <c r="L125" s="95">
        <v>80</v>
      </c>
      <c r="M125" s="95" t="s">
        <v>37</v>
      </c>
      <c r="N125" s="95">
        <v>1</v>
      </c>
      <c r="O125" s="95" t="s">
        <v>37</v>
      </c>
      <c r="P125" s="103" t="s">
        <v>399</v>
      </c>
      <c r="Q125" s="95" t="s">
        <v>112</v>
      </c>
      <c r="R125" s="94" t="s">
        <v>406</v>
      </c>
      <c r="S125" s="103"/>
      <c r="T125" s="95"/>
      <c r="U125" s="95"/>
      <c r="V125" s="95">
        <v>274</v>
      </c>
      <c r="W125" s="98" t="s">
        <v>360</v>
      </c>
      <c r="X125" s="95">
        <v>851</v>
      </c>
      <c r="Y125" s="95" t="s">
        <v>123</v>
      </c>
      <c r="Z125" s="95">
        <v>855</v>
      </c>
      <c r="AA125" s="127" t="s">
        <v>124</v>
      </c>
      <c r="AB125" s="129"/>
    </row>
    <row r="126" spans="1:28" s="29" customFormat="1" ht="25.5" customHeight="1">
      <c r="A126" s="94" t="s">
        <v>127</v>
      </c>
      <c r="B126" s="217" t="s">
        <v>17</v>
      </c>
      <c r="C126" s="218"/>
      <c r="D126" s="218"/>
      <c r="E126" s="219"/>
      <c r="F126" s="95">
        <v>1824</v>
      </c>
      <c r="G126" s="95">
        <v>8</v>
      </c>
      <c r="H126" s="95" t="s">
        <v>3</v>
      </c>
      <c r="I126" s="95">
        <v>8</v>
      </c>
      <c r="J126" s="95" t="s">
        <v>122</v>
      </c>
      <c r="K126" s="95">
        <v>18</v>
      </c>
      <c r="L126" s="95">
        <v>80</v>
      </c>
      <c r="M126" s="95" t="s">
        <v>33</v>
      </c>
      <c r="N126" s="102">
        <v>13</v>
      </c>
      <c r="O126" s="102" t="s">
        <v>33</v>
      </c>
      <c r="P126" s="95" t="s">
        <v>18</v>
      </c>
      <c r="Q126" s="95" t="s">
        <v>112</v>
      </c>
      <c r="R126" s="94" t="s">
        <v>403</v>
      </c>
      <c r="S126" s="95">
        <v>1</v>
      </c>
      <c r="T126" s="103"/>
      <c r="U126" s="103"/>
      <c r="V126" s="95" t="s">
        <v>20</v>
      </c>
      <c r="W126" s="95" t="s">
        <v>26</v>
      </c>
      <c r="X126" s="103">
        <v>851</v>
      </c>
      <c r="Y126" s="95" t="s">
        <v>123</v>
      </c>
      <c r="Z126" s="95">
        <v>855</v>
      </c>
      <c r="AA126" s="127" t="s">
        <v>124</v>
      </c>
      <c r="AB126" s="129"/>
    </row>
    <row r="127" spans="1:28" s="29" customFormat="1" ht="28.95" customHeight="1">
      <c r="A127" s="33" t="s">
        <v>448</v>
      </c>
      <c r="B127" s="252" t="s">
        <v>231</v>
      </c>
      <c r="C127" s="253"/>
      <c r="D127" s="253"/>
      <c r="E127" s="254"/>
      <c r="F127" s="34" t="s">
        <v>231</v>
      </c>
      <c r="G127" s="34"/>
      <c r="H127" s="34"/>
      <c r="I127" s="34"/>
      <c r="J127" s="34"/>
      <c r="K127" s="34"/>
      <c r="L127" s="34"/>
      <c r="M127" s="36" t="s">
        <v>33</v>
      </c>
      <c r="N127" s="91">
        <v>8</v>
      </c>
      <c r="O127" s="91" t="s">
        <v>33</v>
      </c>
      <c r="P127" s="34" t="s">
        <v>18</v>
      </c>
      <c r="Q127" s="34"/>
      <c r="R127" s="33"/>
      <c r="S127" s="34"/>
      <c r="T127" s="34"/>
      <c r="U127" s="34"/>
      <c r="V127" s="34"/>
      <c r="W127" s="34"/>
      <c r="X127" s="34"/>
      <c r="Y127" s="34"/>
      <c r="Z127" s="34"/>
      <c r="AA127" s="128"/>
      <c r="AB127" s="131" t="s">
        <v>796</v>
      </c>
    </row>
    <row r="128" spans="1:28" s="29" customFormat="1" ht="37.5" customHeight="1">
      <c r="A128" s="94" t="s">
        <v>449</v>
      </c>
      <c r="B128" s="236" t="s">
        <v>420</v>
      </c>
      <c r="C128" s="237"/>
      <c r="D128" s="237"/>
      <c r="E128" s="238"/>
      <c r="F128" s="95">
        <v>3267</v>
      </c>
      <c r="G128" s="95">
        <v>8</v>
      </c>
      <c r="H128" s="95" t="s">
        <v>3</v>
      </c>
      <c r="I128" s="95">
        <v>8</v>
      </c>
      <c r="J128" s="95" t="s">
        <v>122</v>
      </c>
      <c r="K128" s="95">
        <v>18</v>
      </c>
      <c r="L128" s="95">
        <v>80</v>
      </c>
      <c r="M128" s="95" t="s">
        <v>33</v>
      </c>
      <c r="N128" s="102">
        <v>11.9</v>
      </c>
      <c r="O128" s="102" t="s">
        <v>33</v>
      </c>
      <c r="P128" s="95" t="s">
        <v>18</v>
      </c>
      <c r="Q128" s="95" t="s">
        <v>112</v>
      </c>
      <c r="R128" s="94" t="s">
        <v>407</v>
      </c>
      <c r="S128" s="95">
        <v>1</v>
      </c>
      <c r="T128" s="103"/>
      <c r="U128" s="103"/>
      <c r="V128" s="103">
        <v>274</v>
      </c>
      <c r="W128" s="98" t="s">
        <v>360</v>
      </c>
      <c r="X128" s="103">
        <v>851</v>
      </c>
      <c r="Y128" s="95" t="s">
        <v>123</v>
      </c>
      <c r="Z128" s="95">
        <v>855</v>
      </c>
      <c r="AA128" s="127" t="s">
        <v>124</v>
      </c>
      <c r="AB128" s="129" t="s">
        <v>388</v>
      </c>
    </row>
    <row r="129" spans="1:28" s="29" customFormat="1" ht="26.4" customHeight="1">
      <c r="A129" s="94" t="s">
        <v>290</v>
      </c>
      <c r="B129" s="217" t="s">
        <v>291</v>
      </c>
      <c r="C129" s="218"/>
      <c r="D129" s="218"/>
      <c r="E129" s="219"/>
      <c r="F129" s="95">
        <v>3082</v>
      </c>
      <c r="G129" s="95">
        <v>9</v>
      </c>
      <c r="H129" s="95" t="s">
        <v>4</v>
      </c>
      <c r="I129" s="95">
        <v>9</v>
      </c>
      <c r="J129" s="95" t="s">
        <v>122</v>
      </c>
      <c r="K129" s="95" t="s">
        <v>20</v>
      </c>
      <c r="L129" s="95">
        <v>90</v>
      </c>
      <c r="M129" s="95" t="s">
        <v>69</v>
      </c>
      <c r="N129" s="95">
        <v>5</v>
      </c>
      <c r="O129" s="95" t="s">
        <v>69</v>
      </c>
      <c r="P129" s="103" t="s">
        <v>399</v>
      </c>
      <c r="Q129" s="95" t="s">
        <v>118</v>
      </c>
      <c r="R129" s="104" t="s">
        <v>387</v>
      </c>
      <c r="S129" s="103"/>
      <c r="T129" s="103"/>
      <c r="U129" s="103"/>
      <c r="V129" s="95" t="s">
        <v>286</v>
      </c>
      <c r="W129" s="103" t="s">
        <v>400</v>
      </c>
      <c r="X129" s="103">
        <v>964</v>
      </c>
      <c r="Y129" s="95" t="s">
        <v>208</v>
      </c>
      <c r="Z129" s="95">
        <v>964</v>
      </c>
      <c r="AA129" s="127" t="s">
        <v>208</v>
      </c>
      <c r="AB129" s="129"/>
    </row>
    <row r="130" spans="1:28" s="29" customFormat="1" ht="202.2" customHeight="1">
      <c r="A130" s="94" t="s">
        <v>135</v>
      </c>
      <c r="B130" s="217" t="s">
        <v>282</v>
      </c>
      <c r="C130" s="218"/>
      <c r="D130" s="218"/>
      <c r="E130" s="219"/>
      <c r="F130" s="95">
        <v>2880</v>
      </c>
      <c r="G130" s="95" t="s">
        <v>7</v>
      </c>
      <c r="H130" s="95" t="s">
        <v>3</v>
      </c>
      <c r="I130" s="95" t="s">
        <v>7</v>
      </c>
      <c r="J130" s="95" t="s">
        <v>122</v>
      </c>
      <c r="K130" s="95">
        <v>8</v>
      </c>
      <c r="L130" s="95">
        <v>50</v>
      </c>
      <c r="M130" s="95" t="s">
        <v>33</v>
      </c>
      <c r="N130" s="95" t="s">
        <v>283</v>
      </c>
      <c r="O130" s="95" t="s">
        <v>33</v>
      </c>
      <c r="P130" s="95" t="s">
        <v>42</v>
      </c>
      <c r="Q130" s="103" t="s">
        <v>117</v>
      </c>
      <c r="R130" s="94" t="s">
        <v>415</v>
      </c>
      <c r="S130" s="95">
        <v>1</v>
      </c>
      <c r="T130" s="95">
        <v>16</v>
      </c>
      <c r="U130" s="95">
        <v>18</v>
      </c>
      <c r="V130" s="103" t="s">
        <v>205</v>
      </c>
      <c r="W130" s="103" t="s">
        <v>26</v>
      </c>
      <c r="X130" s="95">
        <v>558</v>
      </c>
      <c r="Y130" s="95" t="s">
        <v>97</v>
      </c>
      <c r="Z130" s="95">
        <v>562</v>
      </c>
      <c r="AA130" s="127" t="s">
        <v>98</v>
      </c>
      <c r="AB130" s="129"/>
    </row>
    <row r="131" spans="1:28" s="29" customFormat="1" ht="14.4" customHeight="1">
      <c r="A131" s="94" t="s">
        <v>136</v>
      </c>
      <c r="B131" s="217" t="s">
        <v>30</v>
      </c>
      <c r="C131" s="218"/>
      <c r="D131" s="218"/>
      <c r="E131" s="219"/>
      <c r="F131" s="95">
        <v>1789</v>
      </c>
      <c r="G131" s="95">
        <v>8</v>
      </c>
      <c r="H131" s="95" t="s">
        <v>3</v>
      </c>
      <c r="I131" s="95">
        <v>8</v>
      </c>
      <c r="J131" s="95" t="s">
        <v>122</v>
      </c>
      <c r="K131" s="95">
        <v>1</v>
      </c>
      <c r="L131" s="95">
        <v>80</v>
      </c>
      <c r="M131" s="95" t="s">
        <v>32</v>
      </c>
      <c r="N131" s="95">
        <v>0</v>
      </c>
      <c r="O131" s="95" t="s">
        <v>32</v>
      </c>
      <c r="P131" s="95" t="s">
        <v>18</v>
      </c>
      <c r="Q131" s="95" t="s">
        <v>112</v>
      </c>
      <c r="R131" s="104" t="s">
        <v>381</v>
      </c>
      <c r="S131" s="95"/>
      <c r="T131" s="95"/>
      <c r="U131" s="95"/>
      <c r="V131" s="98" t="s">
        <v>20</v>
      </c>
      <c r="W131" s="95" t="s">
        <v>26</v>
      </c>
      <c r="X131" s="95">
        <v>851</v>
      </c>
      <c r="Y131" s="95" t="s">
        <v>123</v>
      </c>
      <c r="Z131" s="95">
        <v>855</v>
      </c>
      <c r="AA131" s="127" t="s">
        <v>124</v>
      </c>
      <c r="AB131" s="129"/>
    </row>
    <row r="132" spans="1:28" s="29" customFormat="1" ht="28.5" customHeight="1">
      <c r="A132" s="94" t="s">
        <v>137</v>
      </c>
      <c r="B132" s="217" t="s">
        <v>73</v>
      </c>
      <c r="C132" s="218"/>
      <c r="D132" s="218"/>
      <c r="E132" s="219"/>
      <c r="F132" s="95">
        <v>1791</v>
      </c>
      <c r="G132" s="95">
        <v>8</v>
      </c>
      <c r="H132" s="95" t="s">
        <v>3</v>
      </c>
      <c r="I132" s="95">
        <v>8</v>
      </c>
      <c r="J132" s="95" t="s">
        <v>122</v>
      </c>
      <c r="K132" s="95">
        <v>8</v>
      </c>
      <c r="L132" s="95">
        <v>80</v>
      </c>
      <c r="M132" s="95" t="s">
        <v>33</v>
      </c>
      <c r="N132" s="95" t="s">
        <v>197</v>
      </c>
      <c r="O132" s="95" t="s">
        <v>33</v>
      </c>
      <c r="P132" s="95" t="s">
        <v>18</v>
      </c>
      <c r="Q132" s="95" t="s">
        <v>112</v>
      </c>
      <c r="R132" s="104" t="s">
        <v>410</v>
      </c>
      <c r="S132" s="95">
        <v>1</v>
      </c>
      <c r="T132" s="95"/>
      <c r="U132" s="95"/>
      <c r="V132" s="98" t="s">
        <v>20</v>
      </c>
      <c r="W132" s="95" t="s">
        <v>26</v>
      </c>
      <c r="X132" s="103">
        <v>851</v>
      </c>
      <c r="Y132" s="95" t="s">
        <v>123</v>
      </c>
      <c r="Z132" s="95">
        <v>855</v>
      </c>
      <c r="AA132" s="127" t="s">
        <v>124</v>
      </c>
      <c r="AB132" s="129"/>
    </row>
    <row r="133" spans="1:28" s="29" customFormat="1" ht="45" customHeight="1">
      <c r="A133" s="94" t="s">
        <v>138</v>
      </c>
      <c r="B133" s="217" t="s">
        <v>211</v>
      </c>
      <c r="C133" s="218"/>
      <c r="D133" s="218"/>
      <c r="E133" s="219"/>
      <c r="F133" s="95">
        <v>3264</v>
      </c>
      <c r="G133" s="95">
        <v>8</v>
      </c>
      <c r="H133" s="95" t="s">
        <v>4</v>
      </c>
      <c r="I133" s="95">
        <v>8</v>
      </c>
      <c r="J133" s="95" t="s">
        <v>122</v>
      </c>
      <c r="K133" s="95">
        <v>1</v>
      </c>
      <c r="L133" s="95">
        <v>80</v>
      </c>
      <c r="M133" s="95" t="s">
        <v>32</v>
      </c>
      <c r="N133" s="95">
        <v>3</v>
      </c>
      <c r="O133" s="95" t="s">
        <v>32</v>
      </c>
      <c r="P133" s="95" t="s">
        <v>18</v>
      </c>
      <c r="Q133" s="95" t="s">
        <v>112</v>
      </c>
      <c r="R133" s="94" t="s">
        <v>409</v>
      </c>
      <c r="S133" s="95"/>
      <c r="T133" s="95"/>
      <c r="U133" s="95"/>
      <c r="V133" s="103" t="s">
        <v>106</v>
      </c>
      <c r="W133" s="98" t="s">
        <v>20</v>
      </c>
      <c r="X133" s="95">
        <v>852</v>
      </c>
      <c r="Y133" s="95" t="s">
        <v>191</v>
      </c>
      <c r="Z133" s="95">
        <v>856</v>
      </c>
      <c r="AA133" s="127" t="s">
        <v>192</v>
      </c>
      <c r="AB133" s="129"/>
    </row>
    <row r="134" spans="1:28" s="29" customFormat="1" ht="12.75" customHeight="1">
      <c r="A134" s="37" t="s">
        <v>139</v>
      </c>
      <c r="B134" s="214" t="s">
        <v>231</v>
      </c>
      <c r="C134" s="215"/>
      <c r="D134" s="215"/>
      <c r="E134" s="216"/>
      <c r="F134" s="34" t="s">
        <v>231</v>
      </c>
      <c r="G134" s="36"/>
      <c r="H134" s="36"/>
      <c r="I134" s="36"/>
      <c r="J134" s="36"/>
      <c r="K134" s="36"/>
      <c r="L134" s="36"/>
      <c r="M134" s="36" t="s">
        <v>32</v>
      </c>
      <c r="N134" s="36">
        <v>3.5</v>
      </c>
      <c r="O134" s="36" t="s">
        <v>32</v>
      </c>
      <c r="P134" s="36" t="s">
        <v>18</v>
      </c>
      <c r="Q134" s="36"/>
      <c r="R134" s="35"/>
      <c r="S134" s="36"/>
      <c r="T134" s="36"/>
      <c r="U134" s="36"/>
      <c r="V134" s="36"/>
      <c r="W134" s="36"/>
      <c r="X134" s="36"/>
      <c r="Y134" s="36"/>
      <c r="Z134" s="36"/>
      <c r="AA134" s="211"/>
      <c r="AB134" s="129"/>
    </row>
    <row r="135" spans="1:28" s="29" customFormat="1" ht="30.6" customHeight="1">
      <c r="A135" s="94" t="s">
        <v>289</v>
      </c>
      <c r="B135" s="217" t="s">
        <v>31</v>
      </c>
      <c r="C135" s="218"/>
      <c r="D135" s="218"/>
      <c r="E135" s="219"/>
      <c r="F135" s="95">
        <v>2468</v>
      </c>
      <c r="G135" s="95" t="s">
        <v>7</v>
      </c>
      <c r="H135" s="95" t="s">
        <v>3</v>
      </c>
      <c r="I135" s="95" t="s">
        <v>7</v>
      </c>
      <c r="J135" s="95" t="s">
        <v>122</v>
      </c>
      <c r="K135" s="95" t="s">
        <v>20</v>
      </c>
      <c r="L135" s="95">
        <v>50</v>
      </c>
      <c r="M135" s="95" t="s">
        <v>33</v>
      </c>
      <c r="N135" s="95" t="s">
        <v>383</v>
      </c>
      <c r="O135" s="95" t="s">
        <v>33</v>
      </c>
      <c r="P135" s="95" t="s">
        <v>42</v>
      </c>
      <c r="Q135" s="95" t="s">
        <v>115</v>
      </c>
      <c r="R135" s="94" t="s">
        <v>421</v>
      </c>
      <c r="S135" s="103"/>
      <c r="T135" s="103"/>
      <c r="U135" s="103"/>
      <c r="V135" s="95" t="s">
        <v>20</v>
      </c>
      <c r="W135" s="98" t="s">
        <v>20</v>
      </c>
      <c r="X135" s="103">
        <v>558</v>
      </c>
      <c r="Y135" s="95" t="s">
        <v>201</v>
      </c>
      <c r="Z135" s="95">
        <v>562</v>
      </c>
      <c r="AA135" s="127" t="s">
        <v>202</v>
      </c>
      <c r="AB135" s="129"/>
    </row>
    <row r="136" spans="1:28" s="29" customFormat="1" ht="25.5" customHeight="1">
      <c r="A136" s="33" t="s">
        <v>463</v>
      </c>
      <c r="B136" s="214" t="s">
        <v>231</v>
      </c>
      <c r="C136" s="215"/>
      <c r="D136" s="215"/>
      <c r="E136" s="216"/>
      <c r="F136" s="34" t="s">
        <v>231</v>
      </c>
      <c r="G136" s="36"/>
      <c r="H136" s="36"/>
      <c r="I136" s="36"/>
      <c r="J136" s="36"/>
      <c r="K136" s="36"/>
      <c r="L136" s="36"/>
      <c r="M136" s="36" t="s">
        <v>39</v>
      </c>
      <c r="N136" s="36">
        <v>6.8</v>
      </c>
      <c r="O136" s="36" t="s">
        <v>39</v>
      </c>
      <c r="P136" s="36" t="s">
        <v>18</v>
      </c>
      <c r="Q136" s="36"/>
      <c r="R136" s="35"/>
      <c r="S136" s="36"/>
      <c r="T136" s="36"/>
      <c r="U136" s="36"/>
      <c r="V136" s="36"/>
      <c r="W136" s="36"/>
      <c r="X136" s="36"/>
      <c r="Y136" s="36"/>
      <c r="Z136" s="36"/>
      <c r="AA136" s="211"/>
      <c r="AB136" s="129"/>
    </row>
    <row r="137" spans="1:28" s="29" customFormat="1" ht="25.5" customHeight="1">
      <c r="A137" s="33" t="s">
        <v>827</v>
      </c>
      <c r="B137" s="214" t="s">
        <v>231</v>
      </c>
      <c r="C137" s="215"/>
      <c r="D137" s="215"/>
      <c r="E137" s="216"/>
      <c r="F137" s="34" t="s">
        <v>231</v>
      </c>
      <c r="G137" s="36"/>
      <c r="H137" s="36"/>
      <c r="I137" s="36"/>
      <c r="J137" s="36"/>
      <c r="K137" s="36"/>
      <c r="L137" s="36"/>
      <c r="M137" s="36" t="s">
        <v>69</v>
      </c>
      <c r="N137" s="36" t="s">
        <v>828</v>
      </c>
      <c r="O137" s="36" t="s">
        <v>69</v>
      </c>
      <c r="P137" s="36" t="s">
        <v>18</v>
      </c>
      <c r="Q137" s="36"/>
      <c r="R137" s="35"/>
      <c r="S137" s="36"/>
      <c r="T137" s="36"/>
      <c r="U137" s="36"/>
      <c r="V137" s="36"/>
      <c r="W137" s="36"/>
      <c r="X137" s="36"/>
      <c r="Y137" s="36"/>
      <c r="Z137" s="36"/>
      <c r="AA137" s="211"/>
      <c r="AB137" s="129"/>
    </row>
    <row r="138" spans="1:28" s="29" customFormat="1" ht="25.5" customHeight="1">
      <c r="A138" s="33" t="s">
        <v>707</v>
      </c>
      <c r="B138" s="214" t="s">
        <v>231</v>
      </c>
      <c r="C138" s="215"/>
      <c r="D138" s="215"/>
      <c r="E138" s="216"/>
      <c r="F138" s="34" t="s">
        <v>231</v>
      </c>
      <c r="G138" s="36"/>
      <c r="H138" s="36"/>
      <c r="I138" s="36"/>
      <c r="J138" s="36"/>
      <c r="K138" s="36"/>
      <c r="L138" s="36"/>
      <c r="M138" s="36" t="s">
        <v>70</v>
      </c>
      <c r="N138" s="36" t="s">
        <v>708</v>
      </c>
      <c r="O138" s="36" t="s">
        <v>70</v>
      </c>
      <c r="P138" s="36" t="s">
        <v>18</v>
      </c>
      <c r="Q138" s="36"/>
      <c r="R138" s="35"/>
      <c r="S138" s="36"/>
      <c r="T138" s="36"/>
      <c r="U138" s="36"/>
      <c r="V138" s="36"/>
      <c r="W138" s="36"/>
      <c r="X138" s="36"/>
      <c r="Y138" s="36"/>
      <c r="Z138" s="36"/>
      <c r="AA138" s="211"/>
      <c r="AB138" s="129" t="s">
        <v>780</v>
      </c>
    </row>
    <row r="139" spans="1:28" s="29" customFormat="1">
      <c r="A139" s="49"/>
      <c r="B139" s="39"/>
      <c r="C139" s="39"/>
      <c r="D139" s="39"/>
      <c r="E139" s="39"/>
      <c r="R139" s="40"/>
      <c r="S139" s="40"/>
      <c r="T139" s="40"/>
      <c r="U139" s="40"/>
      <c r="X139" s="40"/>
    </row>
    <row r="140" spans="1:28" s="29" customFormat="1" ht="12.75" customHeight="1">
      <c r="A140" s="49"/>
      <c r="B140" s="39"/>
      <c r="C140" s="39"/>
      <c r="D140" s="39"/>
      <c r="E140" s="39"/>
      <c r="R140" s="40"/>
      <c r="S140" s="40"/>
      <c r="T140" s="40"/>
      <c r="U140" s="40"/>
      <c r="X140" s="40"/>
    </row>
    <row r="141" spans="1:28" s="29" customFormat="1" ht="12.75" customHeight="1">
      <c r="A141" s="49"/>
      <c r="B141" s="39"/>
      <c r="C141" s="39"/>
      <c r="D141" s="39"/>
      <c r="E141" s="39"/>
      <c r="R141" s="40"/>
      <c r="S141" s="40"/>
      <c r="T141" s="40"/>
      <c r="U141" s="40"/>
      <c r="X141" s="40"/>
    </row>
    <row r="142" spans="1:28" s="29" customFormat="1" ht="12.75" hidden="1" customHeight="1">
      <c r="A142" s="49"/>
      <c r="B142" s="39"/>
      <c r="C142" s="39"/>
      <c r="D142" s="39"/>
      <c r="E142" s="39"/>
      <c r="R142" s="40"/>
      <c r="S142" s="40"/>
      <c r="T142" s="40"/>
      <c r="U142" s="40"/>
      <c r="X142" s="40"/>
    </row>
    <row r="143" spans="1:28" s="29" customFormat="1" ht="12.75" hidden="1" customHeight="1">
      <c r="A143" s="49"/>
      <c r="B143" s="39"/>
      <c r="C143" s="39"/>
      <c r="D143" s="39"/>
      <c r="E143" s="39"/>
      <c r="R143" s="40"/>
      <c r="S143" s="40"/>
      <c r="T143" s="40"/>
      <c r="U143" s="40"/>
      <c r="X143" s="40"/>
    </row>
    <row r="144" spans="1:28" s="29" customFormat="1" ht="12.75" hidden="1" customHeight="1">
      <c r="A144" s="49"/>
      <c r="B144" s="39"/>
      <c r="C144" s="39"/>
      <c r="D144" s="39"/>
      <c r="E144" s="39"/>
      <c r="R144" s="40"/>
      <c r="S144" s="40"/>
      <c r="T144" s="40"/>
      <c r="U144" s="40"/>
      <c r="X144" s="40"/>
    </row>
    <row r="145" spans="1:24" s="29" customFormat="1" ht="12.75" hidden="1" customHeight="1">
      <c r="A145" s="49"/>
      <c r="B145" s="39"/>
      <c r="C145" s="39"/>
      <c r="D145" s="39"/>
      <c r="E145" s="39"/>
      <c r="R145" s="40"/>
      <c r="S145" s="40"/>
      <c r="T145" s="40"/>
      <c r="U145" s="40"/>
      <c r="X145" s="40"/>
    </row>
    <row r="146" spans="1:24" s="29" customFormat="1" ht="12.75" hidden="1" customHeight="1">
      <c r="A146" s="49"/>
      <c r="B146" s="39"/>
      <c r="C146" s="39"/>
      <c r="D146" s="39"/>
      <c r="E146" s="39"/>
      <c r="R146" s="40"/>
      <c r="S146" s="40"/>
      <c r="T146" s="40"/>
      <c r="U146" s="40"/>
      <c r="X146" s="40"/>
    </row>
    <row r="147" spans="1:24" s="29" customFormat="1" ht="12.75" hidden="1" customHeight="1">
      <c r="A147" s="49"/>
      <c r="B147" s="39"/>
      <c r="C147" s="39"/>
      <c r="D147" s="39"/>
      <c r="E147" s="39"/>
      <c r="R147" s="40"/>
      <c r="S147" s="40"/>
      <c r="T147" s="40"/>
      <c r="U147" s="40"/>
      <c r="X147" s="40"/>
    </row>
    <row r="148" spans="1:24" s="29" customFormat="1" ht="12.75" hidden="1" customHeight="1">
      <c r="A148" s="49"/>
      <c r="B148" s="39"/>
      <c r="C148" s="39"/>
      <c r="D148" s="39"/>
      <c r="E148" s="39"/>
      <c r="R148" s="40"/>
      <c r="S148" s="40"/>
      <c r="T148" s="40"/>
      <c r="U148" s="40"/>
      <c r="X148" s="40"/>
    </row>
    <row r="149" spans="1:24" s="29" customFormat="1" ht="12.75" hidden="1" customHeight="1">
      <c r="A149" s="49"/>
      <c r="B149" s="39"/>
      <c r="C149" s="39"/>
      <c r="D149" s="39"/>
      <c r="E149" s="39"/>
      <c r="R149" s="40"/>
      <c r="S149" s="40"/>
      <c r="T149" s="40"/>
      <c r="U149" s="40"/>
      <c r="X149" s="40"/>
    </row>
    <row r="150" spans="1:24" s="29" customFormat="1" ht="12.75" hidden="1" customHeight="1">
      <c r="A150" s="49"/>
      <c r="B150" s="39"/>
      <c r="C150" s="39"/>
      <c r="D150" s="39"/>
      <c r="E150" s="39"/>
      <c r="R150" s="40"/>
      <c r="S150" s="40"/>
      <c r="T150" s="40"/>
      <c r="U150" s="40"/>
      <c r="X150" s="40"/>
    </row>
    <row r="151" spans="1:24" s="29" customFormat="1" ht="12.75" hidden="1" customHeight="1">
      <c r="A151" s="49"/>
      <c r="B151" s="39"/>
      <c r="C151" s="39"/>
      <c r="D151" s="39"/>
      <c r="E151" s="39"/>
      <c r="R151" s="40"/>
      <c r="S151" s="40"/>
      <c r="T151" s="40"/>
      <c r="U151" s="40"/>
      <c r="X151" s="40"/>
    </row>
    <row r="152" spans="1:24" s="29" customFormat="1" ht="12.75" hidden="1" customHeight="1">
      <c r="A152" s="49"/>
      <c r="B152" s="39"/>
      <c r="C152" s="39"/>
      <c r="D152" s="39"/>
      <c r="E152" s="39"/>
      <c r="R152" s="40"/>
      <c r="S152" s="40"/>
      <c r="T152" s="40"/>
      <c r="U152" s="40"/>
      <c r="X152" s="40"/>
    </row>
    <row r="153" spans="1:24" s="29" customFormat="1" ht="12.75" hidden="1" customHeight="1">
      <c r="A153" s="49"/>
      <c r="B153" s="39"/>
      <c r="C153" s="39"/>
      <c r="D153" s="39"/>
      <c r="E153" s="39"/>
      <c r="R153" s="40"/>
      <c r="S153" s="40"/>
      <c r="T153" s="40"/>
      <c r="U153" s="40"/>
      <c r="X153" s="40"/>
    </row>
    <row r="154" spans="1:24" s="29" customFormat="1" ht="12.75" hidden="1" customHeight="1">
      <c r="A154" s="49"/>
      <c r="B154" s="39"/>
      <c r="C154" s="39"/>
      <c r="D154" s="39"/>
      <c r="E154" s="39"/>
      <c r="R154" s="40"/>
      <c r="S154" s="40"/>
      <c r="T154" s="40"/>
      <c r="U154" s="40"/>
      <c r="X154" s="40"/>
    </row>
    <row r="155" spans="1:24" s="29" customFormat="1" ht="12.75" hidden="1" customHeight="1">
      <c r="A155" s="49"/>
      <c r="B155" s="39"/>
      <c r="C155" s="39"/>
      <c r="D155" s="39"/>
      <c r="E155" s="39"/>
      <c r="R155" s="40"/>
      <c r="S155" s="40"/>
      <c r="T155" s="40"/>
      <c r="U155" s="40"/>
      <c r="X155" s="40"/>
    </row>
    <row r="156" spans="1:24" s="29" customFormat="1" ht="12.75" hidden="1" customHeight="1">
      <c r="A156" s="49"/>
      <c r="B156" s="39"/>
      <c r="C156" s="39"/>
      <c r="D156" s="39"/>
      <c r="E156" s="39"/>
      <c r="R156" s="40"/>
      <c r="S156" s="40"/>
      <c r="T156" s="40"/>
      <c r="U156" s="40"/>
      <c r="X156" s="40"/>
    </row>
    <row r="157" spans="1:24" s="29" customFormat="1" hidden="1">
      <c r="A157" s="49"/>
      <c r="B157" s="39"/>
      <c r="C157" s="39"/>
      <c r="D157" s="39"/>
      <c r="E157" s="39"/>
      <c r="R157" s="40"/>
      <c r="S157" s="40"/>
      <c r="T157" s="40"/>
      <c r="U157" s="40"/>
      <c r="X157" s="40"/>
    </row>
    <row r="158" spans="1:24" s="29" customFormat="1" hidden="1">
      <c r="A158" s="49"/>
      <c r="B158" s="39"/>
      <c r="C158" s="39"/>
      <c r="D158" s="39"/>
      <c r="E158" s="39"/>
      <c r="R158" s="40"/>
      <c r="S158" s="40"/>
      <c r="T158" s="40"/>
      <c r="U158" s="40"/>
      <c r="X158" s="40"/>
    </row>
    <row r="159" spans="1:24" s="29" customFormat="1" hidden="1">
      <c r="A159" s="49"/>
      <c r="B159" s="39"/>
      <c r="C159" s="39"/>
      <c r="D159" s="39"/>
      <c r="E159" s="39"/>
      <c r="R159" s="40"/>
      <c r="S159" s="40"/>
      <c r="T159" s="40"/>
      <c r="U159" s="40"/>
      <c r="X159" s="40"/>
    </row>
    <row r="160" spans="1:24" s="29" customFormat="1" hidden="1">
      <c r="A160" s="49"/>
      <c r="B160" s="39"/>
      <c r="C160" s="39"/>
      <c r="D160" s="39"/>
      <c r="E160" s="39"/>
      <c r="R160" s="40"/>
      <c r="S160" s="40"/>
      <c r="T160" s="40"/>
      <c r="U160" s="40"/>
      <c r="X160" s="40"/>
    </row>
    <row r="161" spans="1:24" s="29" customFormat="1" hidden="1">
      <c r="A161" s="49"/>
      <c r="B161" s="39"/>
      <c r="C161" s="39"/>
      <c r="D161" s="39"/>
      <c r="E161" s="39"/>
      <c r="R161" s="40"/>
      <c r="S161" s="40"/>
      <c r="T161" s="40"/>
      <c r="U161" s="40"/>
      <c r="X161" s="40"/>
    </row>
    <row r="162" spans="1:24" s="29" customFormat="1" hidden="1">
      <c r="A162" s="49"/>
      <c r="B162" s="39"/>
      <c r="C162" s="39"/>
      <c r="D162" s="39"/>
      <c r="E162" s="39"/>
      <c r="R162" s="40"/>
      <c r="S162" s="40"/>
      <c r="T162" s="40"/>
      <c r="U162" s="40"/>
      <c r="X162" s="40"/>
    </row>
    <row r="163" spans="1:24" s="29" customFormat="1" hidden="1">
      <c r="A163" s="49"/>
      <c r="B163" s="39"/>
      <c r="C163" s="39"/>
      <c r="D163" s="39"/>
      <c r="E163" s="39"/>
      <c r="R163" s="40"/>
      <c r="S163" s="40"/>
      <c r="T163" s="40"/>
      <c r="U163" s="40"/>
      <c r="X163" s="40"/>
    </row>
    <row r="164" spans="1:24" s="29" customFormat="1" hidden="1">
      <c r="A164" s="49"/>
      <c r="B164" s="39"/>
      <c r="C164" s="39"/>
      <c r="D164" s="39"/>
      <c r="E164" s="39"/>
      <c r="R164" s="40"/>
      <c r="S164" s="40"/>
      <c r="T164" s="40"/>
      <c r="U164" s="40"/>
      <c r="X164" s="40"/>
    </row>
    <row r="165" spans="1:24" s="29" customFormat="1">
      <c r="A165" s="49" t="s">
        <v>24</v>
      </c>
      <c r="B165" s="39"/>
      <c r="C165" s="39"/>
      <c r="D165" s="39"/>
      <c r="E165" s="39"/>
      <c r="R165" s="40"/>
      <c r="S165" s="40"/>
      <c r="T165" s="40"/>
      <c r="U165" s="40"/>
      <c r="X165" s="40"/>
    </row>
    <row r="166" spans="1:24" s="29" customFormat="1">
      <c r="A166" s="49"/>
      <c r="B166" s="39"/>
      <c r="C166" s="39"/>
      <c r="D166" s="39"/>
      <c r="E166" s="39"/>
      <c r="R166" s="40"/>
      <c r="S166" s="40"/>
      <c r="T166" s="40"/>
      <c r="U166" s="40"/>
      <c r="X166" s="40"/>
    </row>
    <row r="167" spans="1:24" s="29" customFormat="1">
      <c r="A167" s="32"/>
      <c r="B167" s="30" t="s">
        <v>50</v>
      </c>
      <c r="C167" s="30" t="s">
        <v>51</v>
      </c>
      <c r="D167" s="30" t="s">
        <v>74</v>
      </c>
      <c r="E167" s="30" t="s">
        <v>75</v>
      </c>
      <c r="F167" s="30" t="s">
        <v>76</v>
      </c>
      <c r="G167" s="30" t="s">
        <v>77</v>
      </c>
      <c r="H167" s="30" t="s">
        <v>78</v>
      </c>
      <c r="I167" s="30" t="s">
        <v>79</v>
      </c>
      <c r="J167" s="30"/>
      <c r="K167" s="30" t="s">
        <v>80</v>
      </c>
      <c r="L167" s="30" t="s">
        <v>81</v>
      </c>
      <c r="M167" s="30" t="s">
        <v>82</v>
      </c>
      <c r="N167" s="255" t="s">
        <v>83</v>
      </c>
      <c r="O167" s="255"/>
      <c r="P167" s="255"/>
      <c r="Q167" s="205" t="s">
        <v>84</v>
      </c>
      <c r="R167" s="40"/>
      <c r="S167" s="40"/>
      <c r="T167" s="40"/>
      <c r="U167" s="40"/>
      <c r="X167" s="40"/>
    </row>
    <row r="168" spans="1:24" s="29" customFormat="1">
      <c r="A168" s="32" t="str">
        <f t="shared" ref="A168:A177" si="15">IF(A8="","",A8)</f>
        <v/>
      </c>
      <c r="B168" s="205" t="str">
        <f t="shared" ref="B168:B177" si="16">IF(A8="","",B8)</f>
        <v/>
      </c>
      <c r="C168" s="205" t="str">
        <f t="shared" ref="C168:C177" si="17">IF(A8="","",C8)</f>
        <v/>
      </c>
      <c r="D168" s="30" t="str">
        <f>IF(A168="","","oui")</f>
        <v/>
      </c>
      <c r="E168" s="30"/>
      <c r="F168" s="205"/>
      <c r="G168" s="205"/>
      <c r="H168" s="205"/>
      <c r="I168" s="205"/>
      <c r="J168" s="205"/>
      <c r="K168" s="205"/>
      <c r="L168" s="205"/>
      <c r="M168" s="205"/>
      <c r="N168" s="255" t="str">
        <f t="shared" ref="N168:N177" si="18">IF(A168="","",COUNTIF(D168:M168,"non"))</f>
        <v/>
      </c>
      <c r="O168" s="255"/>
      <c r="P168" s="255"/>
      <c r="Q168" s="205" t="str">
        <f t="shared" ref="Q168:Q177" si="19">IF(A168="","",IF(N168=0,"oui","non"))</f>
        <v/>
      </c>
      <c r="R168" s="40"/>
      <c r="S168" s="40"/>
      <c r="T168" s="40"/>
      <c r="U168" s="40"/>
      <c r="X168" s="40"/>
    </row>
    <row r="169" spans="1:24" s="29" customFormat="1">
      <c r="A169" s="32" t="str">
        <f t="shared" si="15"/>
        <v/>
      </c>
      <c r="B169" s="205" t="str">
        <f t="shared" si="16"/>
        <v/>
      </c>
      <c r="C169" s="205" t="str">
        <f t="shared" si="17"/>
        <v/>
      </c>
      <c r="D169" s="30" t="str">
        <f t="shared" ref="D169:D177" si="20">IF($A169="","",IF(OR($C169=0,$C168=0),"oui",IF($C169=$C168,"oui",IF(OR($C169="5.1",$C168="5.1",$C169="5.2",$C168="5.2"),"non","oui"))))</f>
        <v/>
      </c>
      <c r="E169" s="30"/>
      <c r="F169" s="205"/>
      <c r="G169" s="205"/>
      <c r="H169" s="205"/>
      <c r="I169" s="205"/>
      <c r="J169" s="205"/>
      <c r="K169" s="205"/>
      <c r="L169" s="205"/>
      <c r="M169" s="205"/>
      <c r="N169" s="255" t="str">
        <f t="shared" si="18"/>
        <v/>
      </c>
      <c r="O169" s="255"/>
      <c r="P169" s="255"/>
      <c r="Q169" s="205" t="str">
        <f t="shared" si="19"/>
        <v/>
      </c>
      <c r="R169" s="40"/>
      <c r="S169" s="40"/>
      <c r="T169" s="40"/>
      <c r="U169" s="40"/>
      <c r="X169" s="40"/>
    </row>
    <row r="170" spans="1:24" s="29" customFormat="1">
      <c r="A170" s="32" t="str">
        <f t="shared" si="15"/>
        <v/>
      </c>
      <c r="B170" s="205" t="str">
        <f t="shared" si="16"/>
        <v/>
      </c>
      <c r="C170" s="205" t="str">
        <f t="shared" si="17"/>
        <v/>
      </c>
      <c r="D170" s="30" t="str">
        <f t="shared" si="20"/>
        <v/>
      </c>
      <c r="E170" s="30" t="str">
        <f t="shared" ref="E170:E177" si="21">IF($A170="","",IF(OR($C170=0,$C168=0),"oui",IF($C170=$C168,"oui",IF(OR($C170="5.1",$C168="5.1",$C170="5.2",$C168="5.2"),"non","oui"))))</f>
        <v/>
      </c>
      <c r="F170" s="205"/>
      <c r="G170" s="205"/>
      <c r="H170" s="205"/>
      <c r="I170" s="205"/>
      <c r="J170" s="205"/>
      <c r="K170" s="205"/>
      <c r="L170" s="205"/>
      <c r="M170" s="205"/>
      <c r="N170" s="255" t="str">
        <f t="shared" si="18"/>
        <v/>
      </c>
      <c r="O170" s="255"/>
      <c r="P170" s="255"/>
      <c r="Q170" s="205" t="str">
        <f t="shared" si="19"/>
        <v/>
      </c>
      <c r="R170" s="40"/>
      <c r="S170" s="40"/>
      <c r="T170" s="40"/>
      <c r="U170" s="40"/>
      <c r="X170" s="40"/>
    </row>
    <row r="171" spans="1:24" s="29" customFormat="1">
      <c r="A171" s="32" t="str">
        <f t="shared" si="15"/>
        <v/>
      </c>
      <c r="B171" s="205" t="str">
        <f t="shared" si="16"/>
        <v/>
      </c>
      <c r="C171" s="205" t="str">
        <f t="shared" si="17"/>
        <v/>
      </c>
      <c r="D171" s="30" t="str">
        <f t="shared" si="20"/>
        <v/>
      </c>
      <c r="E171" s="30" t="str">
        <f t="shared" si="21"/>
        <v/>
      </c>
      <c r="F171" s="30" t="str">
        <f t="shared" ref="F171:F177" si="22">IF($A171="","",IF(OR($C171=0,$C168=0),"oui",IF($C171=$C168,"oui",IF(OR($C171="5.1",$C168="5.1",$C171="5.2",$C168="5.2"),"non","oui"))))</f>
        <v/>
      </c>
      <c r="G171" s="205"/>
      <c r="H171" s="205"/>
      <c r="I171" s="205"/>
      <c r="J171" s="205"/>
      <c r="K171" s="205"/>
      <c r="L171" s="205"/>
      <c r="M171" s="205"/>
      <c r="N171" s="255" t="str">
        <f t="shared" si="18"/>
        <v/>
      </c>
      <c r="O171" s="255"/>
      <c r="P171" s="255"/>
      <c r="Q171" s="205" t="str">
        <f t="shared" si="19"/>
        <v/>
      </c>
      <c r="R171" s="40"/>
      <c r="S171" s="40"/>
      <c r="T171" s="40"/>
      <c r="U171" s="40"/>
      <c r="X171" s="40"/>
    </row>
    <row r="172" spans="1:24" s="29" customFormat="1">
      <c r="A172" s="32" t="str">
        <f t="shared" si="15"/>
        <v/>
      </c>
      <c r="B172" s="205" t="str">
        <f t="shared" si="16"/>
        <v/>
      </c>
      <c r="C172" s="205" t="str">
        <f t="shared" si="17"/>
        <v/>
      </c>
      <c r="D172" s="30" t="str">
        <f t="shared" si="20"/>
        <v/>
      </c>
      <c r="E172" s="30" t="str">
        <f t="shared" si="21"/>
        <v/>
      </c>
      <c r="F172" s="30" t="str">
        <f t="shared" si="22"/>
        <v/>
      </c>
      <c r="G172" s="30" t="str">
        <f t="shared" ref="G172:G177" si="23">IF($A172="","",IF(OR($C172=0,$C168=0),"oui",IF($C172=$C168,"oui",IF(OR($C172="5.1",$C168="5.1",$C172="5.2",$C168="5.2"),"non","oui"))))</f>
        <v/>
      </c>
      <c r="H172" s="205"/>
      <c r="I172" s="205"/>
      <c r="J172" s="205"/>
      <c r="K172" s="205"/>
      <c r="L172" s="205"/>
      <c r="M172" s="205"/>
      <c r="N172" s="255" t="str">
        <f t="shared" si="18"/>
        <v/>
      </c>
      <c r="O172" s="255"/>
      <c r="P172" s="255"/>
      <c r="Q172" s="205" t="str">
        <f t="shared" si="19"/>
        <v/>
      </c>
      <c r="R172" s="40"/>
      <c r="S172" s="40"/>
      <c r="T172" s="40"/>
      <c r="U172" s="40"/>
      <c r="X172" s="40"/>
    </row>
    <row r="173" spans="1:24" s="29" customFormat="1">
      <c r="A173" s="32" t="str">
        <f t="shared" si="15"/>
        <v/>
      </c>
      <c r="B173" s="205" t="str">
        <f t="shared" si="16"/>
        <v/>
      </c>
      <c r="C173" s="205" t="str">
        <f t="shared" si="17"/>
        <v/>
      </c>
      <c r="D173" s="30" t="str">
        <f t="shared" si="20"/>
        <v/>
      </c>
      <c r="E173" s="30" t="str">
        <f t="shared" si="21"/>
        <v/>
      </c>
      <c r="F173" s="30" t="str">
        <f t="shared" si="22"/>
        <v/>
      </c>
      <c r="G173" s="30" t="str">
        <f t="shared" si="23"/>
        <v/>
      </c>
      <c r="H173" s="30" t="str">
        <f>IF($A173="","",IF(OR($C173=0,$C168=0),"oui",IF($C173=$C168,"oui",IF(OR($C173="5.1",$C168="5.1",$C173="5.2",$C168="5.2"),"non","oui"))))</f>
        <v/>
      </c>
      <c r="I173" s="205"/>
      <c r="J173" s="205"/>
      <c r="K173" s="205"/>
      <c r="L173" s="205"/>
      <c r="M173" s="205"/>
      <c r="N173" s="255" t="str">
        <f t="shared" si="18"/>
        <v/>
      </c>
      <c r="O173" s="255"/>
      <c r="P173" s="255"/>
      <c r="Q173" s="205" t="str">
        <f t="shared" si="19"/>
        <v/>
      </c>
      <c r="R173" s="40"/>
      <c r="S173" s="40"/>
      <c r="T173" s="40"/>
      <c r="U173" s="40"/>
      <c r="X173" s="40"/>
    </row>
    <row r="174" spans="1:24" s="29" customFormat="1">
      <c r="A174" s="32" t="str">
        <f t="shared" si="15"/>
        <v/>
      </c>
      <c r="B174" s="205" t="str">
        <f t="shared" si="16"/>
        <v/>
      </c>
      <c r="C174" s="205" t="str">
        <f t="shared" si="17"/>
        <v/>
      </c>
      <c r="D174" s="30" t="str">
        <f t="shared" si="20"/>
        <v/>
      </c>
      <c r="E174" s="30" t="str">
        <f t="shared" si="21"/>
        <v/>
      </c>
      <c r="F174" s="30" t="str">
        <f t="shared" si="22"/>
        <v/>
      </c>
      <c r="G174" s="30" t="str">
        <f t="shared" si="23"/>
        <v/>
      </c>
      <c r="H174" s="30" t="str">
        <f>IF($A174="","",IF(OR($C174=0,$C169=0),"oui",IF($C174=$C169,"oui",IF(OR($C174="5.1",$C169="5.1",$C174="5.2",$C169="5.2"),"non","oui"))))</f>
        <v/>
      </c>
      <c r="I174" s="30" t="str">
        <f>IF($A174="","",IF(OR($C174=0,$C168=0),"oui",IF($C174=$C168,"oui",IF(OR($C174="5.1",$C168="5.1",$C174="5.2",$C168="5.2"),"non","oui"))))</f>
        <v/>
      </c>
      <c r="J174" s="30"/>
      <c r="K174" s="205"/>
      <c r="L174" s="205"/>
      <c r="M174" s="205"/>
      <c r="N174" s="255" t="str">
        <f t="shared" si="18"/>
        <v/>
      </c>
      <c r="O174" s="255"/>
      <c r="P174" s="255"/>
      <c r="Q174" s="205" t="str">
        <f t="shared" si="19"/>
        <v/>
      </c>
      <c r="R174" s="40"/>
      <c r="S174" s="40"/>
      <c r="T174" s="40"/>
      <c r="U174" s="40"/>
      <c r="X174" s="40"/>
    </row>
    <row r="175" spans="1:24" s="29" customFormat="1">
      <c r="A175" s="32" t="str">
        <f t="shared" si="15"/>
        <v/>
      </c>
      <c r="B175" s="205" t="str">
        <f t="shared" si="16"/>
        <v/>
      </c>
      <c r="C175" s="205" t="str">
        <f t="shared" si="17"/>
        <v/>
      </c>
      <c r="D175" s="30" t="str">
        <f t="shared" si="20"/>
        <v/>
      </c>
      <c r="E175" s="30" t="str">
        <f t="shared" si="21"/>
        <v/>
      </c>
      <c r="F175" s="30" t="str">
        <f t="shared" si="22"/>
        <v/>
      </c>
      <c r="G175" s="30" t="str">
        <f t="shared" si="23"/>
        <v/>
      </c>
      <c r="H175" s="30" t="str">
        <f>IF($A175="","",IF(OR($C175=0,$C170=0),"oui",IF($C175=$C170,"oui",IF(OR($C175="5.1",$C170="5.1",$C175="5.2",$C170="5.2"),"non","oui"))))</f>
        <v/>
      </c>
      <c r="I175" s="30" t="str">
        <f>IF($A175="","",IF(OR($C175=0,$C169=0),"oui",IF($C175=$C169,"oui",IF(OR($C175="5.1",$C169="5.1",$C175="5.2",$C169="5.2"),"non","oui"))))</f>
        <v/>
      </c>
      <c r="J175" s="30"/>
      <c r="K175" s="30" t="str">
        <f>IF($A175="","",IF(OR($C175=0,$C168=0),"oui",IF($C175=$C168,"oui",IF(OR($C175="5.1",$C168="5.1",$C175="5.2",$C168="5.2"),"non","oui"))))</f>
        <v/>
      </c>
      <c r="L175" s="205"/>
      <c r="M175" s="205"/>
      <c r="N175" s="255" t="str">
        <f t="shared" si="18"/>
        <v/>
      </c>
      <c r="O175" s="255"/>
      <c r="P175" s="255"/>
      <c r="Q175" s="205" t="str">
        <f t="shared" si="19"/>
        <v/>
      </c>
      <c r="R175" s="40"/>
      <c r="S175" s="40"/>
      <c r="T175" s="40"/>
      <c r="U175" s="40"/>
      <c r="X175" s="40"/>
    </row>
    <row r="176" spans="1:24" s="29" customFormat="1">
      <c r="A176" s="32" t="str">
        <f t="shared" si="15"/>
        <v/>
      </c>
      <c r="B176" s="205" t="str">
        <f t="shared" si="16"/>
        <v/>
      </c>
      <c r="C176" s="205" t="str">
        <f t="shared" si="17"/>
        <v/>
      </c>
      <c r="D176" s="30" t="str">
        <f t="shared" si="20"/>
        <v/>
      </c>
      <c r="E176" s="30" t="str">
        <f t="shared" si="21"/>
        <v/>
      </c>
      <c r="F176" s="30" t="str">
        <f t="shared" si="22"/>
        <v/>
      </c>
      <c r="G176" s="30" t="str">
        <f t="shared" si="23"/>
        <v/>
      </c>
      <c r="H176" s="30" t="str">
        <f>IF($A176="","",IF(OR($C176=0,$C171=0),"oui",IF($C176=$C171,"oui",IF(OR($C176="5.1",$C171="5.1",$C176="5.2",$C171="5.2"),"non","oui"))))</f>
        <v/>
      </c>
      <c r="I176" s="30" t="str">
        <f>IF($A176="","",IF(OR($C176=0,$C170=0),"oui",IF($C176=$C170,"oui",IF(OR($C176="5.1",$C170="5.1",$C176="5.2",$C170="5.2"),"non","oui"))))</f>
        <v/>
      </c>
      <c r="J176" s="30"/>
      <c r="K176" s="30" t="str">
        <f>IF($A176="","",IF(OR($C176=0,$C169=0),"oui",IF($C176=$C169,"oui",IF(OR($C176="5.1",$C169="5.1",$C176="5.2",$C169="5.2"),"non","oui"))))</f>
        <v/>
      </c>
      <c r="L176" s="30" t="str">
        <f>IF($A176="","",IF(OR($C176=0,$C168=0),"oui",IF($C176=$C168,"oui",IF(OR($C176="5.1",$C168="5.1",$C176="5.2",$C168="5.2"),"non","oui"))))</f>
        <v/>
      </c>
      <c r="M176" s="205"/>
      <c r="N176" s="255" t="str">
        <f t="shared" si="18"/>
        <v/>
      </c>
      <c r="O176" s="255"/>
      <c r="P176" s="255"/>
      <c r="Q176" s="205" t="str">
        <f t="shared" si="19"/>
        <v/>
      </c>
      <c r="R176" s="40"/>
      <c r="S176" s="40"/>
      <c r="T176" s="40"/>
      <c r="U176" s="40"/>
      <c r="X176" s="40"/>
    </row>
    <row r="177" spans="1:24" s="29" customFormat="1">
      <c r="A177" s="32" t="str">
        <f t="shared" si="15"/>
        <v/>
      </c>
      <c r="B177" s="205" t="str">
        <f t="shared" si="16"/>
        <v/>
      </c>
      <c r="C177" s="205" t="str">
        <f t="shared" si="17"/>
        <v/>
      </c>
      <c r="D177" s="30" t="str">
        <f t="shared" si="20"/>
        <v/>
      </c>
      <c r="E177" s="30" t="str">
        <f t="shared" si="21"/>
        <v/>
      </c>
      <c r="F177" s="30" t="str">
        <f t="shared" si="22"/>
        <v/>
      </c>
      <c r="G177" s="30" t="str">
        <f t="shared" si="23"/>
        <v/>
      </c>
      <c r="H177" s="30" t="str">
        <f>IF($A177="","",IF(OR($C177=0,$C172=0),"oui",IF($C177=$C172,"oui",IF(OR($C177="5.1",$C172="5.1",$C177="5.2",$C172="5.2"),"non","oui"))))</f>
        <v/>
      </c>
      <c r="I177" s="30" t="str">
        <f>IF($A177="","",IF(OR($C177=0,$C171=0),"oui",IF($C177=$C171,"oui",IF(OR($C177="5.1",$C171="5.1",$C177="5.2",$C171="5.2"),"non","oui"))))</f>
        <v/>
      </c>
      <c r="J177" s="30"/>
      <c r="K177" s="30" t="str">
        <f>IF($A177="","",IF(OR($C177=0,$C170=0),"oui",IF($C177=$C170,"oui",IF(OR($C177="5.1",$C170="5.1",$C177="5.2",$C170="5.2"),"non","oui"))))</f>
        <v/>
      </c>
      <c r="L177" s="30" t="str">
        <f>IF($A177="","",IF(OR($C177=0,$C169=0),"oui",IF($C177=$C169,"oui",IF(OR($C177="5.1",$C169="5.1",$C177="5.2",$C169="5.2"),"non","oui"))))</f>
        <v/>
      </c>
      <c r="M177" s="30" t="str">
        <f>IF($A177="","",IF(OR($C177=0,$C168=0),"oui",IF($C177=$C168,"oui",IF(OR($C177="5.1",$C168="5.1",$C177="5.2",$C168="5.2"),"non","oui"))))</f>
        <v/>
      </c>
      <c r="N177" s="255" t="str">
        <f t="shared" si="18"/>
        <v/>
      </c>
      <c r="O177" s="255"/>
      <c r="P177" s="255"/>
      <c r="Q177" s="205" t="str">
        <f t="shared" si="19"/>
        <v/>
      </c>
      <c r="R177" s="40"/>
      <c r="S177" s="40"/>
      <c r="T177" s="40"/>
      <c r="U177" s="40"/>
      <c r="X177" s="40"/>
    </row>
    <row r="178" spans="1:24" s="29" customFormat="1">
      <c r="A178" s="49"/>
      <c r="B178" s="39"/>
      <c r="C178" s="39"/>
      <c r="D178" s="39"/>
      <c r="E178" s="39"/>
      <c r="R178" s="40"/>
      <c r="S178" s="40"/>
      <c r="T178" s="40"/>
      <c r="U178" s="40"/>
      <c r="X178" s="40"/>
    </row>
    <row r="179" spans="1:24" s="29" customFormat="1">
      <c r="A179" s="49"/>
      <c r="B179" s="39"/>
      <c r="C179" s="39"/>
      <c r="D179" s="39"/>
      <c r="E179" s="39"/>
      <c r="R179" s="40"/>
      <c r="S179" s="40"/>
      <c r="T179" s="40"/>
      <c r="U179" s="40"/>
      <c r="X179" s="40"/>
    </row>
    <row r="180" spans="1:24" s="29" customFormat="1">
      <c r="A180" s="49"/>
      <c r="B180" s="39"/>
      <c r="C180" s="39"/>
      <c r="D180" s="39"/>
      <c r="E180" s="39"/>
      <c r="R180" s="40"/>
      <c r="S180" s="40"/>
      <c r="T180" s="40"/>
      <c r="U180" s="40"/>
      <c r="X180" s="40"/>
    </row>
    <row r="181" spans="1:24" s="29" customFormat="1">
      <c r="A181" s="49"/>
      <c r="B181" s="39"/>
      <c r="C181" s="39"/>
      <c r="D181" s="39"/>
      <c r="E181" s="39"/>
      <c r="R181" s="40"/>
      <c r="S181" s="40"/>
      <c r="T181" s="40"/>
      <c r="U181" s="40"/>
      <c r="X181" s="40"/>
    </row>
    <row r="182" spans="1:24" s="29" customFormat="1">
      <c r="A182" s="49" t="s">
        <v>358</v>
      </c>
      <c r="B182" s="39"/>
      <c r="C182" s="39"/>
      <c r="D182" s="39"/>
      <c r="E182" s="39"/>
      <c r="R182" s="40"/>
      <c r="S182" s="40"/>
      <c r="T182" s="40"/>
      <c r="U182" s="40"/>
      <c r="X182" s="40"/>
    </row>
    <row r="183" spans="1:24" s="29" customFormat="1">
      <c r="A183" s="32"/>
      <c r="B183" s="30" t="s">
        <v>50</v>
      </c>
      <c r="C183" s="30" t="s">
        <v>51</v>
      </c>
      <c r="D183" s="30" t="s">
        <v>74</v>
      </c>
      <c r="E183" s="30" t="s">
        <v>75</v>
      </c>
      <c r="F183" s="30" t="s">
        <v>76</v>
      </c>
      <c r="G183" s="30" t="s">
        <v>77</v>
      </c>
      <c r="H183" s="30" t="s">
        <v>78</v>
      </c>
      <c r="I183" s="30" t="s">
        <v>79</v>
      </c>
      <c r="J183" s="30"/>
      <c r="K183" s="30" t="s">
        <v>80</v>
      </c>
      <c r="L183" s="30" t="s">
        <v>81</v>
      </c>
      <c r="M183" s="30" t="s">
        <v>82</v>
      </c>
      <c r="N183" s="255" t="s">
        <v>83</v>
      </c>
      <c r="O183" s="255"/>
      <c r="P183" s="255"/>
      <c r="Q183" s="205" t="s">
        <v>84</v>
      </c>
      <c r="R183" s="40"/>
      <c r="S183" s="40"/>
      <c r="T183" s="40"/>
      <c r="U183" s="40"/>
      <c r="X183" s="40"/>
    </row>
    <row r="184" spans="1:24" s="29" customFormat="1">
      <c r="A184" s="32" t="str">
        <f t="shared" ref="A184:A193" si="24">IF(A8="","",A8)</f>
        <v/>
      </c>
      <c r="B184" s="205" t="str">
        <f t="shared" ref="B184:B193" si="25">IF(A8="","",B8)</f>
        <v/>
      </c>
      <c r="C184" s="205" t="str">
        <f t="shared" ref="C184:C193" si="26">IF(A8="","",C8)</f>
        <v/>
      </c>
      <c r="D184" s="30" t="str">
        <f>IF(A184="","","oui")</f>
        <v/>
      </c>
      <c r="E184" s="30"/>
      <c r="F184" s="205"/>
      <c r="G184" s="205"/>
      <c r="H184" s="205"/>
      <c r="I184" s="205"/>
      <c r="J184" s="205"/>
      <c r="K184" s="205"/>
      <c r="L184" s="205"/>
      <c r="M184" s="205"/>
      <c r="N184" s="255" t="str">
        <f t="shared" ref="N184:N193" si="27">IF(A184="","",COUNTIF(D184:M184,"non"))</f>
        <v/>
      </c>
      <c r="O184" s="255"/>
      <c r="P184" s="255"/>
      <c r="Q184" s="205" t="str">
        <f t="shared" ref="Q184:Q193" si="28">IF(A184="","",IF(N184=0,"oui","non"))</f>
        <v/>
      </c>
      <c r="R184" s="40"/>
      <c r="S184" s="40"/>
      <c r="T184" s="40"/>
      <c r="U184" s="40"/>
      <c r="X184" s="40"/>
    </row>
    <row r="185" spans="1:24" s="29" customFormat="1">
      <c r="A185" s="32" t="str">
        <f t="shared" si="24"/>
        <v/>
      </c>
      <c r="B185" s="205" t="str">
        <f t="shared" si="25"/>
        <v/>
      </c>
      <c r="C185" s="205" t="str">
        <f t="shared" si="26"/>
        <v/>
      </c>
      <c r="D185" s="30" t="str">
        <f>IF($A185="","",IF(OR($C185=0,$C184=0),"oui",IF($C185=$C184,"oui",IF(AND($C185="5.1",$C184=3),"non",IF(AND($C185=3,$C184="5.1"),"non","oui")))))</f>
        <v/>
      </c>
      <c r="E185" s="30"/>
      <c r="F185" s="205"/>
      <c r="G185" s="205"/>
      <c r="H185" s="205"/>
      <c r="I185" s="205"/>
      <c r="J185" s="205"/>
      <c r="K185" s="205"/>
      <c r="L185" s="205"/>
      <c r="M185" s="205"/>
      <c r="N185" s="255" t="str">
        <f t="shared" si="27"/>
        <v/>
      </c>
      <c r="O185" s="255"/>
      <c r="P185" s="255"/>
      <c r="Q185" s="205" t="str">
        <f t="shared" si="28"/>
        <v/>
      </c>
      <c r="R185" s="40"/>
      <c r="S185" s="40"/>
      <c r="T185" s="40"/>
      <c r="U185" s="40"/>
      <c r="X185" s="40"/>
    </row>
    <row r="186" spans="1:24" s="29" customFormat="1">
      <c r="A186" s="32" t="str">
        <f t="shared" si="24"/>
        <v/>
      </c>
      <c r="B186" s="205" t="str">
        <f t="shared" si="25"/>
        <v/>
      </c>
      <c r="C186" s="205" t="str">
        <f t="shared" si="26"/>
        <v/>
      </c>
      <c r="D186" s="30" t="str">
        <f t="shared" ref="D186:D193" si="29">IF($A186="","",IF(OR($C186=0,$C185=0),"oui",IF($C186=$C185,"oui",IF(AND($C186="5.1",$C185=3),"non",IF(AND($C186=3,$C185="5.1"),"non","oui")))))</f>
        <v/>
      </c>
      <c r="E186" s="30" t="str">
        <f>IF($A186="","",IF(OR($C186=0,$C184=0),"oui",IF($C186=$C184,"oui",IF(AND($C186="5.1",$C184=3),"non",IF(AND($C186=3,$C184="5.1"),"non","oui")))))</f>
        <v/>
      </c>
      <c r="F186" s="205"/>
      <c r="G186" s="205"/>
      <c r="H186" s="205"/>
      <c r="I186" s="205"/>
      <c r="J186" s="205"/>
      <c r="K186" s="205"/>
      <c r="L186" s="205"/>
      <c r="M186" s="205"/>
      <c r="N186" s="255" t="str">
        <f t="shared" si="27"/>
        <v/>
      </c>
      <c r="O186" s="255"/>
      <c r="P186" s="255"/>
      <c r="Q186" s="205" t="str">
        <f t="shared" si="28"/>
        <v/>
      </c>
      <c r="R186" s="40"/>
      <c r="S186" s="40"/>
      <c r="T186" s="40"/>
      <c r="U186" s="40"/>
      <c r="X186" s="40"/>
    </row>
    <row r="187" spans="1:24" s="29" customFormat="1">
      <c r="A187" s="32" t="str">
        <f t="shared" si="24"/>
        <v/>
      </c>
      <c r="B187" s="205" t="str">
        <f t="shared" si="25"/>
        <v/>
      </c>
      <c r="C187" s="205" t="str">
        <f t="shared" si="26"/>
        <v/>
      </c>
      <c r="D187" s="30" t="str">
        <f t="shared" si="29"/>
        <v/>
      </c>
      <c r="E187" s="30" t="str">
        <f t="shared" ref="E187:E193" si="30">IF($A187="","",IF(OR($C187=0,$C185=0),"oui",IF($C187=$C185,"oui",IF(AND($C187="5.1",$C185=3),"non",IF(AND($C187=3,$C185="5.1"),"non","oui")))))</f>
        <v/>
      </c>
      <c r="F187" s="30" t="str">
        <f>IF($A187="","",IF(OR($C187=0,$C184=0),"oui",IF($C187=$C184,"oui",IF(AND($C187="5.1",$C184=3),"non",IF(AND($C187=3,$C184="5.1"),"non","oui")))))</f>
        <v/>
      </c>
      <c r="G187" s="205"/>
      <c r="H187" s="205"/>
      <c r="I187" s="205"/>
      <c r="J187" s="205"/>
      <c r="K187" s="205"/>
      <c r="L187" s="205"/>
      <c r="M187" s="205"/>
      <c r="N187" s="255" t="str">
        <f t="shared" si="27"/>
        <v/>
      </c>
      <c r="O187" s="255"/>
      <c r="P187" s="255"/>
      <c r="Q187" s="205" t="str">
        <f t="shared" si="28"/>
        <v/>
      </c>
      <c r="R187" s="40"/>
      <c r="S187" s="40"/>
      <c r="T187" s="40"/>
      <c r="U187" s="40"/>
      <c r="X187" s="40"/>
    </row>
    <row r="188" spans="1:24" s="29" customFormat="1">
      <c r="A188" s="32" t="str">
        <f t="shared" si="24"/>
        <v/>
      </c>
      <c r="B188" s="205" t="str">
        <f t="shared" si="25"/>
        <v/>
      </c>
      <c r="C188" s="205" t="str">
        <f t="shared" si="26"/>
        <v/>
      </c>
      <c r="D188" s="30" t="str">
        <f t="shared" si="29"/>
        <v/>
      </c>
      <c r="E188" s="30" t="str">
        <f t="shared" si="30"/>
        <v/>
      </c>
      <c r="F188" s="30" t="str">
        <f t="shared" ref="F188:F193" si="31">IF($A188="","",IF(OR($C188=0,$C185=0),"oui",IF($C188=$C185,"oui",IF(AND($C188="5.1",$C185=3),"non",IF(AND($C188=3,$C185="5.1"),"non","oui")))))</f>
        <v/>
      </c>
      <c r="G188" s="30" t="str">
        <f t="shared" ref="G188:G193" si="32">IF($A188="","",IF(OR($C188=0,$C184=0),"oui",IF($C188=$C184,"oui",IF(AND($C188="5.1",$C184=3),"non",IF(AND($C188=3,$C184="5.1"),"non","oui")))))</f>
        <v/>
      </c>
      <c r="H188" s="205"/>
      <c r="I188" s="205"/>
      <c r="J188" s="205"/>
      <c r="K188" s="205"/>
      <c r="L188" s="205"/>
      <c r="M188" s="205"/>
      <c r="N188" s="255" t="str">
        <f t="shared" si="27"/>
        <v/>
      </c>
      <c r="O188" s="255"/>
      <c r="P188" s="255"/>
      <c r="Q188" s="205" t="str">
        <f t="shared" si="28"/>
        <v/>
      </c>
      <c r="R188" s="40"/>
      <c r="S188" s="40"/>
      <c r="T188" s="40"/>
      <c r="U188" s="40"/>
      <c r="X188" s="40"/>
    </row>
    <row r="189" spans="1:24" s="29" customFormat="1">
      <c r="A189" s="32" t="str">
        <f t="shared" si="24"/>
        <v/>
      </c>
      <c r="B189" s="205" t="str">
        <f t="shared" si="25"/>
        <v/>
      </c>
      <c r="C189" s="205" t="str">
        <f t="shared" si="26"/>
        <v/>
      </c>
      <c r="D189" s="30" t="str">
        <f t="shared" si="29"/>
        <v/>
      </c>
      <c r="E189" s="30" t="str">
        <f t="shared" si="30"/>
        <v/>
      </c>
      <c r="F189" s="30" t="str">
        <f t="shared" si="31"/>
        <v/>
      </c>
      <c r="G189" s="30" t="str">
        <f t="shared" si="32"/>
        <v/>
      </c>
      <c r="H189" s="30" t="str">
        <f>IF($A189="","",IF(OR($C189=0,$C184=0),"oui",IF($C189=$C184,"oui",IF(AND($C189="5.1",$C184=3),"non",IF(AND($C189=3,$C184="5.1"),"non","oui")))))</f>
        <v/>
      </c>
      <c r="I189" s="205"/>
      <c r="J189" s="205"/>
      <c r="K189" s="205"/>
      <c r="L189" s="205"/>
      <c r="M189" s="205"/>
      <c r="N189" s="255" t="str">
        <f t="shared" si="27"/>
        <v/>
      </c>
      <c r="O189" s="255"/>
      <c r="P189" s="255"/>
      <c r="Q189" s="205" t="str">
        <f t="shared" si="28"/>
        <v/>
      </c>
      <c r="R189" s="40"/>
      <c r="S189" s="40"/>
      <c r="T189" s="40"/>
      <c r="U189" s="40"/>
      <c r="X189" s="40"/>
    </row>
    <row r="190" spans="1:24" s="29" customFormat="1">
      <c r="A190" s="32" t="str">
        <f t="shared" si="24"/>
        <v/>
      </c>
      <c r="B190" s="205" t="str">
        <f t="shared" si="25"/>
        <v/>
      </c>
      <c r="C190" s="205" t="str">
        <f t="shared" si="26"/>
        <v/>
      </c>
      <c r="D190" s="30" t="str">
        <f t="shared" si="29"/>
        <v/>
      </c>
      <c r="E190" s="30" t="str">
        <f t="shared" si="30"/>
        <v/>
      </c>
      <c r="F190" s="30" t="str">
        <f t="shared" si="31"/>
        <v/>
      </c>
      <c r="G190" s="30" t="str">
        <f t="shared" si="32"/>
        <v/>
      </c>
      <c r="H190" s="30" t="str">
        <f>IF($A190="","",IF(OR($C190=0,$C185=0),"oui",IF($C190=$C185,"oui",IF(OR($C190="5.1",$C185="5.1",$C190="5.2",$C185="5.2"),"non","oui"))))</f>
        <v/>
      </c>
      <c r="I190" s="30" t="str">
        <f>IF($A190="","",IF(OR($C190=0,$C184=0),"oui",IF($C190=$C184,"oui",IF(AND($C190="5.1",$C184=3),"non",IF(AND($C190=3,$C184="5.1"),"non","oui")))))</f>
        <v/>
      </c>
      <c r="J190" s="30"/>
      <c r="K190" s="205"/>
      <c r="L190" s="205"/>
      <c r="M190" s="205"/>
      <c r="N190" s="255" t="str">
        <f t="shared" si="27"/>
        <v/>
      </c>
      <c r="O190" s="255"/>
      <c r="P190" s="255"/>
      <c r="Q190" s="205" t="str">
        <f t="shared" si="28"/>
        <v/>
      </c>
      <c r="R190" s="40"/>
      <c r="S190" s="40"/>
      <c r="T190" s="40"/>
      <c r="U190" s="40"/>
      <c r="X190" s="40"/>
    </row>
    <row r="191" spans="1:24" s="29" customFormat="1">
      <c r="A191" s="32" t="str">
        <f t="shared" si="24"/>
        <v/>
      </c>
      <c r="B191" s="205" t="str">
        <f t="shared" si="25"/>
        <v/>
      </c>
      <c r="C191" s="205" t="str">
        <f t="shared" si="26"/>
        <v/>
      </c>
      <c r="D191" s="30" t="str">
        <f t="shared" si="29"/>
        <v/>
      </c>
      <c r="E191" s="30" t="str">
        <f t="shared" si="30"/>
        <v/>
      </c>
      <c r="F191" s="30" t="str">
        <f t="shared" si="31"/>
        <v/>
      </c>
      <c r="G191" s="30" t="str">
        <f t="shared" si="32"/>
        <v/>
      </c>
      <c r="H191" s="30" t="str">
        <f>IF($A191="","",IF(OR($C191=0,$C186=0),"oui",IF($C191=$C186,"oui",IF(OR($C191="5.1",$C186="5.1",$C191="5.2",$C186="5.2"),"non","oui"))))</f>
        <v/>
      </c>
      <c r="I191" s="30" t="str">
        <f>IF($A191="","",IF(OR($C191=0,$C185=0),"oui",IF($C191=$C185,"oui",IF(AND($C191="5.1",$C185=3),"non",IF(AND($C191=3,$C185="5.1"),"non","oui")))))</f>
        <v/>
      </c>
      <c r="J191" s="30"/>
      <c r="K191" s="30" t="str">
        <f>IF($A191="","",IF(OR($C191=0,$C184=0),"oui",IF($C191=$C184,"oui",IF(AND($C191="5.1",$C184=3),"non",IF(AND($C191=3,$C184="5.1"),"non","oui")))))</f>
        <v/>
      </c>
      <c r="L191" s="205"/>
      <c r="M191" s="205"/>
      <c r="N191" s="255" t="str">
        <f t="shared" si="27"/>
        <v/>
      </c>
      <c r="O191" s="255"/>
      <c r="P191" s="255"/>
      <c r="Q191" s="205" t="str">
        <f t="shared" si="28"/>
        <v/>
      </c>
      <c r="R191" s="40"/>
      <c r="S191" s="40"/>
      <c r="T191" s="40"/>
      <c r="U191" s="40"/>
      <c r="X191" s="40"/>
    </row>
    <row r="192" spans="1:24" s="29" customFormat="1">
      <c r="A192" s="32" t="str">
        <f t="shared" si="24"/>
        <v/>
      </c>
      <c r="B192" s="205" t="str">
        <f t="shared" si="25"/>
        <v/>
      </c>
      <c r="C192" s="205" t="str">
        <f t="shared" si="26"/>
        <v/>
      </c>
      <c r="D192" s="30" t="str">
        <f t="shared" si="29"/>
        <v/>
      </c>
      <c r="E192" s="30" t="str">
        <f t="shared" si="30"/>
        <v/>
      </c>
      <c r="F192" s="30" t="str">
        <f t="shared" si="31"/>
        <v/>
      </c>
      <c r="G192" s="30" t="str">
        <f t="shared" si="32"/>
        <v/>
      </c>
      <c r="H192" s="30" t="str">
        <f>IF($A192="","",IF(OR($C192=0,$C187=0),"oui",IF($C192=$C187,"oui",IF(OR($C192="5.1",$C187="5.1",$C192="5.2",$C187="5.2"),"non","oui"))))</f>
        <v/>
      </c>
      <c r="I192" s="30" t="str">
        <f>IF($A192="","",IF(OR($C192=0,$C186=0),"oui",IF($C192=$C186,"oui",IF(AND($C192="5.1",$C186=3),"non",IF(AND($C192=3,$C186="5.1"),"non","oui")))))</f>
        <v/>
      </c>
      <c r="J192" s="30"/>
      <c r="K192" s="30" t="str">
        <f>IF($A192="","",IF(OR($C192=0,$C185=0),"oui",IF($C192=$C185,"oui",IF(AND($C192="5.1",$C185=3),"non",IF(AND($C192=3,$C185="5.1"),"non","oui")))))</f>
        <v/>
      </c>
      <c r="L192" s="30" t="str">
        <f>IF($A192="","",IF(OR($C192=0,$C184=0),"oui",IF($C192=$C184,"oui",IF(AND($C192="5.1",$C184=3),"non",IF(AND($C192=3,$C184="5.1"),"non","oui")))))</f>
        <v/>
      </c>
      <c r="M192" s="205"/>
      <c r="N192" s="255" t="str">
        <f t="shared" si="27"/>
        <v/>
      </c>
      <c r="O192" s="255"/>
      <c r="P192" s="255"/>
      <c r="Q192" s="205" t="str">
        <f t="shared" si="28"/>
        <v/>
      </c>
      <c r="R192" s="40"/>
      <c r="S192" s="40"/>
      <c r="T192" s="40"/>
      <c r="U192" s="40"/>
      <c r="X192" s="40"/>
    </row>
    <row r="193" spans="1:24" s="29" customFormat="1">
      <c r="A193" s="32" t="str">
        <f t="shared" si="24"/>
        <v/>
      </c>
      <c r="B193" s="205" t="str">
        <f t="shared" si="25"/>
        <v/>
      </c>
      <c r="C193" s="205" t="str">
        <f t="shared" si="26"/>
        <v/>
      </c>
      <c r="D193" s="30" t="str">
        <f t="shared" si="29"/>
        <v/>
      </c>
      <c r="E193" s="30" t="str">
        <f t="shared" si="30"/>
        <v/>
      </c>
      <c r="F193" s="30" t="str">
        <f t="shared" si="31"/>
        <v/>
      </c>
      <c r="G193" s="30" t="str">
        <f t="shared" si="32"/>
        <v/>
      </c>
      <c r="H193" s="30" t="str">
        <f>IF($A193="","",IF(OR($C193=0,$C188=0),"oui",IF($C193=$C188,"oui",IF(OR($C193="5.1",$C188="5.1",$C193="5.2",$C188="5.2"),"non","oui"))))</f>
        <v/>
      </c>
      <c r="I193" s="30" t="str">
        <f>IF($A193="","",IF(OR($C193=0,$C187=0),"oui",IF($C193=$C187,"oui",IF(AND($C193="5.1",$C187=3),"non",IF(AND($C193=3,$C187="5.1"),"non","oui")))))</f>
        <v/>
      </c>
      <c r="J193" s="30"/>
      <c r="K193" s="30" t="str">
        <f>IF($A193="","",IF(OR($C193=0,$C186=0),"oui",IF($C193=$C186,"oui",IF(AND($C193="5.1",$C186=3),"non",IF(AND($C193=3,$C186="5.1"),"non","oui")))))</f>
        <v/>
      </c>
      <c r="L193" s="30" t="str">
        <f>IF($A193="","",IF(OR($C193=0,$C185=0),"oui",IF($C193=$C185,"oui",IF(AND($C193="5.1",$C185=3),"non",IF(AND($C193=3,$C185="5.1"),"non","oui")))))</f>
        <v/>
      </c>
      <c r="M193" s="30" t="str">
        <f>IF($A193="","",IF(OR($C193=0,$C184=0),"oui",IF($C193=$C184,"oui",IF(AND($C193="5.1",$C184=3),"non",IF(AND($C193=3,$C184="5.1"),"non","oui")))))</f>
        <v/>
      </c>
      <c r="N193" s="255" t="str">
        <f t="shared" si="27"/>
        <v/>
      </c>
      <c r="O193" s="255"/>
      <c r="P193" s="255"/>
      <c r="Q193" s="205" t="str">
        <f t="shared" si="28"/>
        <v/>
      </c>
      <c r="R193" s="40"/>
      <c r="S193" s="40"/>
      <c r="T193" s="40"/>
      <c r="U193" s="40"/>
      <c r="X193" s="40"/>
    </row>
    <row r="194" spans="1:24" s="29" customFormat="1">
      <c r="A194" s="49"/>
      <c r="B194" s="39"/>
      <c r="C194" s="39"/>
      <c r="D194" s="39"/>
      <c r="E194" s="39"/>
      <c r="R194" s="40"/>
      <c r="S194" s="40"/>
      <c r="T194" s="40"/>
      <c r="U194" s="40"/>
      <c r="X194" s="40"/>
    </row>
    <row r="195" spans="1:24" s="29" customFormat="1">
      <c r="A195" s="49"/>
      <c r="B195" s="39"/>
      <c r="C195" s="39"/>
      <c r="D195" s="39"/>
      <c r="E195" s="39"/>
      <c r="R195" s="40"/>
      <c r="S195" s="40"/>
      <c r="T195" s="40"/>
      <c r="U195" s="40"/>
      <c r="X195" s="40"/>
    </row>
    <row r="196" spans="1:24" s="29" customFormat="1">
      <c r="A196" s="49"/>
      <c r="B196" s="39"/>
      <c r="C196" s="39"/>
      <c r="D196" s="39"/>
      <c r="E196" s="39"/>
      <c r="R196" s="40"/>
      <c r="S196" s="40"/>
      <c r="T196" s="40"/>
      <c r="U196" s="40"/>
      <c r="X196" s="40"/>
    </row>
    <row r="197" spans="1:24" s="29" customFormat="1">
      <c r="A197" s="49"/>
      <c r="B197" s="39"/>
      <c r="C197" s="39"/>
      <c r="D197" s="39"/>
      <c r="E197" s="39"/>
      <c r="R197" s="40"/>
      <c r="S197" s="40"/>
      <c r="T197" s="40"/>
      <c r="U197" s="40"/>
      <c r="X197" s="40"/>
    </row>
    <row r="198" spans="1:24" s="29" customFormat="1">
      <c r="A198" s="49"/>
      <c r="B198" s="39"/>
      <c r="C198" s="39"/>
      <c r="D198" s="39"/>
      <c r="E198" s="39"/>
      <c r="R198" s="40"/>
      <c r="S198" s="40"/>
      <c r="T198" s="40"/>
      <c r="U198" s="40"/>
      <c r="X198" s="40"/>
    </row>
    <row r="199" spans="1:24" s="29" customFormat="1">
      <c r="A199" s="49"/>
      <c r="B199" s="39"/>
      <c r="C199" s="39"/>
      <c r="D199" s="39"/>
      <c r="E199" s="39"/>
      <c r="R199" s="40"/>
      <c r="S199" s="40"/>
      <c r="T199" s="40"/>
      <c r="U199" s="40"/>
      <c r="X199" s="40"/>
    </row>
    <row r="200" spans="1:24" s="29" customFormat="1">
      <c r="A200" s="49"/>
      <c r="B200" s="39"/>
      <c r="C200" s="39"/>
      <c r="D200" s="39"/>
      <c r="E200" s="39"/>
      <c r="R200" s="40"/>
      <c r="S200" s="40"/>
      <c r="T200" s="40"/>
      <c r="U200" s="40"/>
      <c r="X200" s="40"/>
    </row>
    <row r="201" spans="1:24" s="29" customFormat="1">
      <c r="A201" s="49"/>
      <c r="B201" s="39"/>
      <c r="C201" s="39"/>
      <c r="D201" s="39"/>
      <c r="E201" s="39"/>
      <c r="R201" s="40"/>
      <c r="S201" s="40"/>
      <c r="T201" s="40"/>
      <c r="U201" s="40"/>
      <c r="X201" s="40"/>
    </row>
    <row r="202" spans="1:24" s="29" customFormat="1">
      <c r="A202" s="49"/>
      <c r="B202" s="39"/>
      <c r="C202" s="39"/>
      <c r="D202" s="39"/>
      <c r="E202" s="39"/>
      <c r="R202" s="40"/>
      <c r="S202" s="40"/>
      <c r="T202" s="40"/>
      <c r="U202" s="40"/>
      <c r="X202" s="40"/>
    </row>
    <row r="203" spans="1:24" s="29" customFormat="1">
      <c r="A203" s="49"/>
      <c r="B203" s="39"/>
      <c r="C203" s="39"/>
      <c r="D203" s="39"/>
      <c r="E203" s="39"/>
      <c r="R203" s="40"/>
      <c r="S203" s="40"/>
      <c r="T203" s="40"/>
      <c r="U203" s="40"/>
      <c r="X203" s="40"/>
    </row>
    <row r="204" spans="1:24" s="29" customFormat="1">
      <c r="A204" s="49"/>
      <c r="B204" s="39"/>
      <c r="C204" s="39"/>
      <c r="D204" s="39"/>
      <c r="E204" s="39"/>
      <c r="R204" s="40"/>
      <c r="S204" s="40"/>
      <c r="T204" s="40"/>
      <c r="U204" s="40"/>
      <c r="X204" s="40"/>
    </row>
    <row r="205" spans="1:24" s="29" customFormat="1">
      <c r="A205" s="49"/>
      <c r="B205" s="39"/>
      <c r="C205" s="39"/>
      <c r="D205" s="39"/>
      <c r="E205" s="39"/>
      <c r="R205" s="40"/>
      <c r="S205" s="40"/>
      <c r="T205" s="40"/>
      <c r="U205" s="40"/>
      <c r="X205" s="40"/>
    </row>
    <row r="206" spans="1:24" s="29" customFormat="1">
      <c r="A206" s="49"/>
      <c r="B206" s="39"/>
      <c r="C206" s="39"/>
      <c r="D206" s="39"/>
      <c r="E206" s="39"/>
      <c r="R206" s="40"/>
      <c r="S206" s="40"/>
      <c r="T206" s="40"/>
      <c r="U206" s="40"/>
      <c r="X206" s="40"/>
    </row>
    <row r="207" spans="1:24" s="29" customFormat="1">
      <c r="A207" s="49"/>
      <c r="B207" s="39"/>
      <c r="C207" s="39"/>
      <c r="D207" s="39"/>
      <c r="E207" s="39"/>
      <c r="R207" s="40"/>
      <c r="S207" s="40"/>
      <c r="T207" s="40"/>
      <c r="U207" s="40"/>
      <c r="X207" s="40"/>
    </row>
    <row r="208" spans="1:24" s="29" customFormat="1">
      <c r="A208" s="49"/>
      <c r="B208" s="39"/>
      <c r="C208" s="39"/>
      <c r="D208" s="39"/>
      <c r="E208" s="39"/>
      <c r="R208" s="40"/>
      <c r="S208" s="40"/>
      <c r="T208" s="40"/>
      <c r="U208" s="40"/>
      <c r="X208" s="40"/>
    </row>
    <row r="209" spans="1:24" s="29" customFormat="1">
      <c r="A209" s="49"/>
      <c r="B209" s="39"/>
      <c r="C209" s="39"/>
      <c r="D209" s="39"/>
      <c r="E209" s="39"/>
      <c r="R209" s="40"/>
      <c r="S209" s="40"/>
      <c r="T209" s="40"/>
      <c r="U209" s="40"/>
      <c r="X209" s="40"/>
    </row>
    <row r="210" spans="1:24" s="29" customFormat="1">
      <c r="A210" s="49"/>
      <c r="B210" s="39"/>
      <c r="C210" s="39"/>
      <c r="D210" s="39"/>
      <c r="E210" s="39"/>
      <c r="R210" s="40"/>
      <c r="S210" s="40"/>
      <c r="T210" s="40"/>
      <c r="U210" s="40"/>
      <c r="X210" s="40"/>
    </row>
    <row r="211" spans="1:24" s="29" customFormat="1">
      <c r="A211" s="49"/>
      <c r="B211" s="39"/>
      <c r="C211" s="39"/>
      <c r="D211" s="39"/>
      <c r="E211" s="39"/>
      <c r="R211" s="40"/>
      <c r="S211" s="40"/>
      <c r="T211" s="40"/>
      <c r="U211" s="40"/>
      <c r="X211" s="40"/>
    </row>
    <row r="212" spans="1:24" s="29" customFormat="1">
      <c r="A212" s="49"/>
      <c r="B212" s="39"/>
      <c r="C212" s="39"/>
      <c r="D212" s="39"/>
      <c r="E212" s="39"/>
      <c r="R212" s="40"/>
      <c r="S212" s="40"/>
      <c r="T212" s="40"/>
      <c r="U212" s="40"/>
      <c r="X212" s="40"/>
    </row>
    <row r="213" spans="1:24" s="29" customFormat="1">
      <c r="A213" s="49"/>
      <c r="B213" s="39"/>
      <c r="C213" s="39"/>
      <c r="D213" s="39"/>
      <c r="E213" s="39"/>
      <c r="R213" s="40"/>
      <c r="S213" s="40"/>
      <c r="T213" s="40"/>
      <c r="U213" s="40"/>
      <c r="X213" s="40"/>
    </row>
    <row r="214" spans="1:24" s="29" customFormat="1">
      <c r="A214" s="49"/>
      <c r="B214" s="39"/>
      <c r="C214" s="39"/>
      <c r="D214" s="39"/>
      <c r="E214" s="39"/>
      <c r="R214" s="40"/>
      <c r="S214" s="40"/>
      <c r="T214" s="40"/>
      <c r="U214" s="40"/>
      <c r="X214" s="40"/>
    </row>
    <row r="215" spans="1:24" s="29" customFormat="1">
      <c r="A215" s="49"/>
      <c r="B215" s="39"/>
      <c r="C215" s="39"/>
      <c r="D215" s="39"/>
      <c r="E215" s="39"/>
      <c r="R215" s="40"/>
      <c r="S215" s="40"/>
      <c r="T215" s="40"/>
      <c r="U215" s="40"/>
      <c r="X215" s="40"/>
    </row>
    <row r="216" spans="1:24" s="29" customFormat="1">
      <c r="A216" s="49"/>
      <c r="B216" s="39"/>
      <c r="C216" s="39"/>
      <c r="D216" s="39"/>
      <c r="E216" s="39"/>
      <c r="R216" s="40"/>
      <c r="S216" s="40"/>
      <c r="T216" s="40"/>
      <c r="U216" s="40"/>
      <c r="X216" s="40"/>
    </row>
    <row r="217" spans="1:24" s="29" customFormat="1">
      <c r="A217" s="49"/>
      <c r="B217" s="39"/>
      <c r="C217" s="39"/>
      <c r="D217" s="39"/>
      <c r="E217" s="39"/>
      <c r="R217" s="40"/>
      <c r="S217" s="40"/>
      <c r="T217" s="40"/>
      <c r="U217" s="40"/>
      <c r="X217" s="40"/>
    </row>
    <row r="218" spans="1:24" s="29" customFormat="1">
      <c r="A218" s="49"/>
      <c r="B218" s="39"/>
      <c r="C218" s="39"/>
      <c r="D218" s="39"/>
      <c r="E218" s="39"/>
      <c r="R218" s="40"/>
      <c r="S218" s="40"/>
      <c r="T218" s="40"/>
      <c r="U218" s="40"/>
      <c r="X218" s="40"/>
    </row>
    <row r="219" spans="1:24" s="29" customFormat="1">
      <c r="A219" s="49"/>
      <c r="B219" s="39"/>
      <c r="C219" s="39"/>
      <c r="D219" s="39"/>
      <c r="E219" s="39"/>
      <c r="R219" s="40"/>
      <c r="S219" s="40"/>
      <c r="T219" s="40"/>
      <c r="U219" s="40"/>
      <c r="X219" s="40"/>
    </row>
    <row r="220" spans="1:24" s="29" customFormat="1">
      <c r="A220" s="49"/>
      <c r="B220" s="39"/>
      <c r="C220" s="39"/>
      <c r="D220" s="39"/>
      <c r="E220" s="39"/>
      <c r="R220" s="40"/>
      <c r="S220" s="40"/>
      <c r="T220" s="40"/>
      <c r="U220" s="40"/>
      <c r="X220" s="40"/>
    </row>
    <row r="221" spans="1:24" s="29" customFormat="1">
      <c r="A221" s="49"/>
      <c r="B221" s="39"/>
      <c r="C221" s="39"/>
      <c r="D221" s="39"/>
      <c r="E221" s="39"/>
      <c r="R221" s="40"/>
      <c r="S221" s="40"/>
      <c r="T221" s="40"/>
      <c r="U221" s="40"/>
      <c r="X221" s="40"/>
    </row>
    <row r="222" spans="1:24" s="29" customFormat="1">
      <c r="A222" s="49"/>
      <c r="B222" s="39"/>
      <c r="C222" s="39"/>
      <c r="D222" s="39"/>
      <c r="E222" s="39"/>
      <c r="R222" s="40"/>
      <c r="S222" s="40"/>
      <c r="T222" s="40"/>
      <c r="U222" s="40"/>
      <c r="X222" s="40"/>
    </row>
    <row r="223" spans="1:24" s="29" customFormat="1">
      <c r="A223" s="49"/>
      <c r="B223" s="39"/>
      <c r="C223" s="39"/>
      <c r="D223" s="39"/>
      <c r="E223" s="39"/>
      <c r="R223" s="40"/>
      <c r="S223" s="40"/>
      <c r="T223" s="40"/>
      <c r="U223" s="40"/>
      <c r="X223" s="40"/>
    </row>
    <row r="224" spans="1:24" s="29" customFormat="1">
      <c r="A224" s="49"/>
      <c r="B224" s="39"/>
      <c r="C224" s="39"/>
      <c r="D224" s="39"/>
      <c r="E224" s="39"/>
      <c r="R224" s="40"/>
      <c r="S224" s="40"/>
      <c r="T224" s="40"/>
      <c r="U224" s="40"/>
      <c r="X224" s="40"/>
    </row>
    <row r="225" spans="1:24" s="29" customFormat="1">
      <c r="A225" s="49"/>
      <c r="B225" s="39"/>
      <c r="C225" s="39"/>
      <c r="D225" s="39"/>
      <c r="E225" s="39"/>
      <c r="R225" s="40"/>
      <c r="S225" s="40"/>
      <c r="T225" s="40"/>
      <c r="U225" s="40"/>
      <c r="X225" s="40"/>
    </row>
    <row r="226" spans="1:24" s="29" customFormat="1">
      <c r="A226" s="49"/>
      <c r="B226" s="39"/>
      <c r="C226" s="39"/>
      <c r="D226" s="39"/>
      <c r="E226" s="39"/>
      <c r="R226" s="40"/>
      <c r="S226" s="40"/>
      <c r="T226" s="40"/>
      <c r="U226" s="40"/>
      <c r="X226" s="40"/>
    </row>
    <row r="227" spans="1:24" s="29" customFormat="1">
      <c r="A227" s="49"/>
      <c r="B227" s="39"/>
      <c r="C227" s="39"/>
      <c r="D227" s="39"/>
      <c r="E227" s="39"/>
      <c r="R227" s="40"/>
      <c r="S227" s="40"/>
      <c r="T227" s="40"/>
      <c r="U227" s="40"/>
      <c r="X227" s="40"/>
    </row>
    <row r="228" spans="1:24" s="29" customFormat="1">
      <c r="A228" s="49"/>
      <c r="B228" s="39"/>
      <c r="C228" s="39"/>
      <c r="D228" s="39"/>
      <c r="E228" s="39"/>
      <c r="R228" s="40"/>
      <c r="S228" s="40"/>
      <c r="T228" s="40"/>
      <c r="U228" s="40"/>
      <c r="X228" s="40"/>
    </row>
    <row r="229" spans="1:24" s="29" customFormat="1">
      <c r="A229" s="49"/>
      <c r="B229" s="39"/>
      <c r="C229" s="39"/>
      <c r="D229" s="39"/>
      <c r="E229" s="39"/>
      <c r="R229" s="40"/>
      <c r="S229" s="40"/>
      <c r="T229" s="40"/>
      <c r="U229" s="40"/>
      <c r="X229" s="40"/>
    </row>
    <row r="230" spans="1:24" s="29" customFormat="1">
      <c r="A230" s="49"/>
      <c r="B230" s="39"/>
      <c r="C230" s="39"/>
      <c r="D230" s="39"/>
      <c r="E230" s="39"/>
      <c r="R230" s="40"/>
      <c r="S230" s="40"/>
      <c r="T230" s="40"/>
      <c r="U230" s="40"/>
      <c r="X230" s="40"/>
    </row>
    <row r="231" spans="1:24" s="29" customFormat="1">
      <c r="A231" s="49"/>
      <c r="B231" s="39"/>
      <c r="C231" s="39"/>
      <c r="D231" s="39"/>
      <c r="E231" s="39"/>
      <c r="R231" s="40"/>
      <c r="S231" s="40"/>
      <c r="T231" s="40"/>
      <c r="U231" s="40"/>
      <c r="X231" s="40"/>
    </row>
    <row r="232" spans="1:24" s="29" customFormat="1">
      <c r="A232" s="49"/>
      <c r="B232" s="39"/>
      <c r="C232" s="39"/>
      <c r="D232" s="39"/>
      <c r="E232" s="39"/>
      <c r="R232" s="40"/>
      <c r="S232" s="40"/>
      <c r="T232" s="40"/>
      <c r="U232" s="40"/>
      <c r="X232" s="40"/>
    </row>
    <row r="233" spans="1:24" s="29" customFormat="1">
      <c r="A233" s="49"/>
      <c r="B233" s="39"/>
      <c r="C233" s="39"/>
      <c r="D233" s="39"/>
      <c r="E233" s="39"/>
      <c r="R233" s="40"/>
      <c r="S233" s="40"/>
      <c r="T233" s="40"/>
      <c r="U233" s="40"/>
      <c r="X233" s="40"/>
    </row>
    <row r="234" spans="1:24" s="29" customFormat="1">
      <c r="A234" s="49"/>
      <c r="B234" s="39"/>
      <c r="C234" s="39"/>
      <c r="D234" s="39"/>
      <c r="E234" s="39"/>
      <c r="R234" s="40"/>
      <c r="S234" s="40"/>
      <c r="T234" s="40"/>
      <c r="U234" s="40"/>
      <c r="X234" s="40"/>
    </row>
  </sheetData>
  <autoFilter ref="A25:AB138">
    <filterColumn colId="1" showButton="0"/>
    <filterColumn colId="2" showButton="0"/>
    <filterColumn colId="3" showButton="0"/>
  </autoFilter>
  <mergeCells count="161">
    <mergeCell ref="N193:P193"/>
    <mergeCell ref="N183:P183"/>
    <mergeCell ref="N184:P184"/>
    <mergeCell ref="N185:P185"/>
    <mergeCell ref="N186:P186"/>
    <mergeCell ref="N187:P187"/>
    <mergeCell ref="N188:P188"/>
    <mergeCell ref="N189:P189"/>
    <mergeCell ref="N190:P190"/>
    <mergeCell ref="N191:P191"/>
    <mergeCell ref="N192:P192"/>
    <mergeCell ref="M7:O7"/>
    <mergeCell ref="B40:E40"/>
    <mergeCell ref="B32:E32"/>
    <mergeCell ref="B33:E33"/>
    <mergeCell ref="B84:E84"/>
    <mergeCell ref="B81:E81"/>
    <mergeCell ref="B30:E30"/>
    <mergeCell ref="B69:E69"/>
    <mergeCell ref="B52:E52"/>
    <mergeCell ref="J7:L7"/>
    <mergeCell ref="B24:E25"/>
    <mergeCell ref="B38:E38"/>
    <mergeCell ref="B78:E78"/>
    <mergeCell ref="B66:E66"/>
    <mergeCell ref="B31:E31"/>
    <mergeCell ref="B62:E62"/>
    <mergeCell ref="B43:E43"/>
    <mergeCell ref="B72:E72"/>
    <mergeCell ref="B75:E75"/>
    <mergeCell ref="B53:E53"/>
    <mergeCell ref="B42:E42"/>
    <mergeCell ref="B65:E65"/>
    <mergeCell ref="B68:E68"/>
    <mergeCell ref="B73:E73"/>
    <mergeCell ref="F24:F25"/>
    <mergeCell ref="B27:E27"/>
    <mergeCell ref="B103:E103"/>
    <mergeCell ref="B79:E79"/>
    <mergeCell ref="B93:E93"/>
    <mergeCell ref="B92:E92"/>
    <mergeCell ref="B88:E88"/>
    <mergeCell ref="B86:E86"/>
    <mergeCell ref="B80:E80"/>
    <mergeCell ref="B82:E82"/>
    <mergeCell ref="B59:E59"/>
    <mergeCell ref="B76:E76"/>
    <mergeCell ref="B39:E39"/>
    <mergeCell ref="B34:E34"/>
    <mergeCell ref="B97:E97"/>
    <mergeCell ref="B67:E67"/>
    <mergeCell ref="B90:E90"/>
    <mergeCell ref="B74:E74"/>
    <mergeCell ref="B91:E91"/>
    <mergeCell ref="B77:E77"/>
    <mergeCell ref="B49:E49"/>
    <mergeCell ref="B83:E83"/>
    <mergeCell ref="B41:E41"/>
    <mergeCell ref="B85:E85"/>
    <mergeCell ref="N177:P177"/>
    <mergeCell ref="N171:P171"/>
    <mergeCell ref="N172:P172"/>
    <mergeCell ref="N173:P173"/>
    <mergeCell ref="N174:P174"/>
    <mergeCell ref="N176:P176"/>
    <mergeCell ref="N175:P175"/>
    <mergeCell ref="N170:P170"/>
    <mergeCell ref="N167:P167"/>
    <mergeCell ref="N169:P169"/>
    <mergeCell ref="N168:P168"/>
    <mergeCell ref="B138:E138"/>
    <mergeCell ref="B136:E136"/>
    <mergeCell ref="B125:E125"/>
    <mergeCell ref="B127:E127"/>
    <mergeCell ref="B126:E126"/>
    <mergeCell ref="B117:E117"/>
    <mergeCell ref="B134:E134"/>
    <mergeCell ref="B101:E101"/>
    <mergeCell ref="B104:E104"/>
    <mergeCell ref="B110:E110"/>
    <mergeCell ref="B122:E122"/>
    <mergeCell ref="B135:E135"/>
    <mergeCell ref="B120:E120"/>
    <mergeCell ref="B128:E128"/>
    <mergeCell ref="B121:E121"/>
    <mergeCell ref="B132:E132"/>
    <mergeCell ref="B130:E130"/>
    <mergeCell ref="B133:E133"/>
    <mergeCell ref="B129:E129"/>
    <mergeCell ref="B131:E131"/>
    <mergeCell ref="B124:E124"/>
    <mergeCell ref="B118:E118"/>
    <mergeCell ref="B123:E123"/>
    <mergeCell ref="B116:E116"/>
    <mergeCell ref="W23:AA23"/>
    <mergeCell ref="O24:O25"/>
    <mergeCell ref="R24:U24"/>
    <mergeCell ref="Z24:AA24"/>
    <mergeCell ref="Q24:Q25"/>
    <mergeCell ref="X24:Y24"/>
    <mergeCell ref="P24:P25"/>
    <mergeCell ref="V24:W24"/>
    <mergeCell ref="B64:E64"/>
    <mergeCell ref="B56:E56"/>
    <mergeCell ref="B26:E26"/>
    <mergeCell ref="B28:E28"/>
    <mergeCell ref="B57:E57"/>
    <mergeCell ref="B58:E58"/>
    <mergeCell ref="B36:E36"/>
    <mergeCell ref="K24:K25"/>
    <mergeCell ref="B51:E51"/>
    <mergeCell ref="B46:E46"/>
    <mergeCell ref="B47:E47"/>
    <mergeCell ref="B45:E45"/>
    <mergeCell ref="G24:G25"/>
    <mergeCell ref="B61:E61"/>
    <mergeCell ref="H24:H25"/>
    <mergeCell ref="B29:E29"/>
    <mergeCell ref="A1:R1"/>
    <mergeCell ref="D18:H18"/>
    <mergeCell ref="M23:O23"/>
    <mergeCell ref="A23:J23"/>
    <mergeCell ref="A24:A25"/>
    <mergeCell ref="I24:I25"/>
    <mergeCell ref="B60:E60"/>
    <mergeCell ref="B55:E55"/>
    <mergeCell ref="B96:E96"/>
    <mergeCell ref="B63:E63"/>
    <mergeCell ref="B87:E87"/>
    <mergeCell ref="B35:E35"/>
    <mergeCell ref="B94:E94"/>
    <mergeCell ref="B95:E95"/>
    <mergeCell ref="B89:E89"/>
    <mergeCell ref="P18:R18"/>
    <mergeCell ref="B37:E37"/>
    <mergeCell ref="B48:E48"/>
    <mergeCell ref="B44:E44"/>
    <mergeCell ref="J24:J25"/>
    <mergeCell ref="B50:E50"/>
    <mergeCell ref="N24:N25"/>
    <mergeCell ref="M24:M25"/>
    <mergeCell ref="L24:L25"/>
    <mergeCell ref="B137:E137"/>
    <mergeCell ref="B71:E71"/>
    <mergeCell ref="B70:E70"/>
    <mergeCell ref="B114:E114"/>
    <mergeCell ref="B98:E98"/>
    <mergeCell ref="B105:E105"/>
    <mergeCell ref="B107:E107"/>
    <mergeCell ref="B54:E54"/>
    <mergeCell ref="B99:E99"/>
    <mergeCell ref="B100:E100"/>
    <mergeCell ref="B111:E111"/>
    <mergeCell ref="B109:E109"/>
    <mergeCell ref="B115:E115"/>
    <mergeCell ref="B119:E119"/>
    <mergeCell ref="B113:E113"/>
    <mergeCell ref="B112:E112"/>
    <mergeCell ref="B106:E106"/>
    <mergeCell ref="B102:E102"/>
    <mergeCell ref="B108:E108"/>
  </mergeCells>
  <phoneticPr fontId="0" type="noConversion"/>
  <conditionalFormatting sqref="M8:O17 F8:H17">
    <cfRule type="cellIs" dxfId="52" priority="54" stopIfTrue="1" operator="equal">
      <formula>"non"</formula>
    </cfRule>
  </conditionalFormatting>
  <conditionalFormatting sqref="D18">
    <cfRule type="cellIs" dxfId="51" priority="55" stopIfTrue="1" operator="equal">
      <formula>"colisage AERIEN autorisé"</formula>
    </cfRule>
    <cfRule type="cellIs" dxfId="50" priority="56" stopIfTrue="1" operator="equal">
      <formula>"colisage AERIEN non autorisé"</formula>
    </cfRule>
  </conditionalFormatting>
  <conditionalFormatting sqref="AB1:AB2 AB15:AB18 AB21:AB26 AB60:AB64 AB66:AB71 AB97:AB100 AB103 AB138:AB65543 AB93:AB94 AB47:AB54 AB81 AB85 AB88 AB73 AB28 AB114:AB115 AB75:AB76 AB90 AB30:AB45 AB106:AB112 AB117:AB134 AB78:AB79">
    <cfRule type="containsText" dxfId="49" priority="51" stopIfTrue="1" operator="containsText" text="OK">
      <formula>NOT(ISERROR(SEARCH("OK",AB1)))</formula>
    </cfRule>
  </conditionalFormatting>
  <conditionalFormatting sqref="AB65">
    <cfRule type="containsText" dxfId="48" priority="50" stopIfTrue="1" operator="containsText" text="OK">
      <formula>NOT(ISERROR(SEARCH("OK",AB65)))</formula>
    </cfRule>
  </conditionalFormatting>
  <conditionalFormatting sqref="AB29">
    <cfRule type="containsText" dxfId="47" priority="49" stopIfTrue="1" operator="containsText" text="OK">
      <formula>NOT(ISERROR(SEARCH("OK",AB29)))</formula>
    </cfRule>
  </conditionalFormatting>
  <conditionalFormatting sqref="AB19:AB20">
    <cfRule type="containsText" dxfId="46" priority="45" stopIfTrue="1" operator="containsText" text="OK">
      <formula>NOT(ISERROR(SEARCH("OK",AB19)))</formula>
    </cfRule>
  </conditionalFormatting>
  <conditionalFormatting sqref="R8:R17">
    <cfRule type="cellIs" dxfId="45" priority="42" stopIfTrue="1" operator="equal">
      <formula>"non"</formula>
    </cfRule>
  </conditionalFormatting>
  <conditionalFormatting sqref="P10:P17">
    <cfRule type="cellIs" dxfId="44" priority="40" stopIfTrue="1" operator="equal">
      <formula>"non"</formula>
    </cfRule>
  </conditionalFormatting>
  <conditionalFormatting sqref="P18">
    <cfRule type="cellIs" dxfId="43" priority="31" stopIfTrue="1" operator="equal">
      <formula>"colisage maritime autorisé"</formula>
    </cfRule>
    <cfRule type="cellIs" dxfId="42" priority="32" stopIfTrue="1" operator="equal">
      <formula>"colisage maritime non autorisé"</formula>
    </cfRule>
  </conditionalFormatting>
  <conditionalFormatting sqref="D18:H18">
    <cfRule type="cellIs" dxfId="41" priority="30" stopIfTrue="1" operator="equal">
      <formula>"le 1er produit ne doit pas être neutre"</formula>
    </cfRule>
  </conditionalFormatting>
  <conditionalFormatting sqref="D8">
    <cfRule type="cellIs" dxfId="40" priority="29" stopIfTrue="1" operator="equal">
      <formula>"neutre"</formula>
    </cfRule>
  </conditionalFormatting>
  <conditionalFormatting sqref="P18:R18">
    <cfRule type="cellIs" dxfId="39" priority="28" stopIfTrue="1" operator="equal">
      <formula>"le 1er produit ne doit pas être neutre"</formula>
    </cfRule>
  </conditionalFormatting>
  <conditionalFormatting sqref="Q8:Q17">
    <cfRule type="cellIs" dxfId="38" priority="27" stopIfTrue="1" operator="equal">
      <formula>"non"</formula>
    </cfRule>
  </conditionalFormatting>
  <conditionalFormatting sqref="AB58:AB59">
    <cfRule type="containsText" dxfId="37" priority="26" stopIfTrue="1" operator="containsText" text="OK">
      <formula>NOT(ISERROR(SEARCH("OK",AB58)))</formula>
    </cfRule>
  </conditionalFormatting>
  <conditionalFormatting sqref="AB95:AB96">
    <cfRule type="containsText" dxfId="36" priority="25" stopIfTrue="1" operator="containsText" text="OK">
      <formula>NOT(ISERROR(SEARCH("OK",AB95)))</formula>
    </cfRule>
  </conditionalFormatting>
  <conditionalFormatting sqref="AB102">
    <cfRule type="containsText" dxfId="35" priority="24" stopIfTrue="1" operator="containsText" text="OK">
      <formula>NOT(ISERROR(SEARCH("OK",AB102)))</formula>
    </cfRule>
  </conditionalFormatting>
  <conditionalFormatting sqref="AB135">
    <cfRule type="containsText" dxfId="34" priority="23" stopIfTrue="1" operator="containsText" text="OK">
      <formula>NOT(ISERROR(SEARCH("OK",AB135)))</formula>
    </cfRule>
  </conditionalFormatting>
  <conditionalFormatting sqref="AB82">
    <cfRule type="containsText" dxfId="33" priority="22" stopIfTrue="1" operator="containsText" text="OK">
      <formula>NOT(ISERROR(SEARCH("OK",AB82)))</formula>
    </cfRule>
  </conditionalFormatting>
  <conditionalFormatting sqref="AB46">
    <cfRule type="containsText" dxfId="32" priority="21" stopIfTrue="1" operator="containsText" text="OK">
      <formula>NOT(ISERROR(SEARCH("OK",AB46)))</formula>
    </cfRule>
  </conditionalFormatting>
  <conditionalFormatting sqref="AB101">
    <cfRule type="containsText" dxfId="31" priority="20" stopIfTrue="1" operator="containsText" text="OK">
      <formula>NOT(ISERROR(SEARCH("OK",AB101)))</formula>
    </cfRule>
  </conditionalFormatting>
  <conditionalFormatting sqref="AB136:AB137">
    <cfRule type="containsText" dxfId="30" priority="19" stopIfTrue="1" operator="containsText" text="OK">
      <formula>NOT(ISERROR(SEARCH("OK",AB136)))</formula>
    </cfRule>
  </conditionalFormatting>
  <conditionalFormatting sqref="AB91">
    <cfRule type="containsText" dxfId="29" priority="18" stopIfTrue="1" operator="containsText" text="OK">
      <formula>NOT(ISERROR(SEARCH("OK",AB91)))</formula>
    </cfRule>
  </conditionalFormatting>
  <conditionalFormatting sqref="AB113">
    <cfRule type="containsText" dxfId="28" priority="17" stopIfTrue="1" operator="containsText" text="OK">
      <formula>NOT(ISERROR(SEARCH("OK",AB113)))</formula>
    </cfRule>
  </conditionalFormatting>
  <conditionalFormatting sqref="AB80">
    <cfRule type="containsText" dxfId="27" priority="16" stopIfTrue="1" operator="containsText" text="OK">
      <formula>NOT(ISERROR(SEARCH("OK",AB80)))</formula>
    </cfRule>
  </conditionalFormatting>
  <conditionalFormatting sqref="AB84">
    <cfRule type="containsText" dxfId="26" priority="15" stopIfTrue="1" operator="containsText" text="OK">
      <formula>NOT(ISERROR(SEARCH("OK",AB84)))</formula>
    </cfRule>
  </conditionalFormatting>
  <conditionalFormatting sqref="AB55">
    <cfRule type="containsText" dxfId="25" priority="14" stopIfTrue="1" operator="containsText" text="OK">
      <formula>NOT(ISERROR(SEARCH("OK",AB55)))</formula>
    </cfRule>
  </conditionalFormatting>
  <conditionalFormatting sqref="AB72">
    <cfRule type="containsText" dxfId="24" priority="13" stopIfTrue="1" operator="containsText" text="OK">
      <formula>NOT(ISERROR(SEARCH("OK",AB72)))</formula>
    </cfRule>
  </conditionalFormatting>
  <conditionalFormatting sqref="AB83">
    <cfRule type="containsText" dxfId="23" priority="12" stopIfTrue="1" operator="containsText" text="OK">
      <formula>NOT(ISERROR(SEARCH("OK",AB83)))</formula>
    </cfRule>
  </conditionalFormatting>
  <conditionalFormatting sqref="AB86:AB87">
    <cfRule type="containsText" dxfId="22" priority="11" stopIfTrue="1" operator="containsText" text="OK">
      <formula>NOT(ISERROR(SEARCH("OK",AB86)))</formula>
    </cfRule>
  </conditionalFormatting>
  <conditionalFormatting sqref="AB92">
    <cfRule type="containsText" dxfId="21" priority="10" stopIfTrue="1" operator="containsText" text="OK">
      <formula>NOT(ISERROR(SEARCH("OK",AB92)))</formula>
    </cfRule>
  </conditionalFormatting>
  <conditionalFormatting sqref="AB104:AB105">
    <cfRule type="containsText" dxfId="20" priority="9" stopIfTrue="1" operator="containsText" text="OK">
      <formula>NOT(ISERROR(SEARCH("OK",AB104)))</formula>
    </cfRule>
  </conditionalFormatting>
  <conditionalFormatting sqref="AB74">
    <cfRule type="containsText" dxfId="19" priority="7" stopIfTrue="1" operator="containsText" text="OK">
      <formula>NOT(ISERROR(SEARCH("OK",AB74)))</formula>
    </cfRule>
  </conditionalFormatting>
  <conditionalFormatting sqref="AB27">
    <cfRule type="containsText" dxfId="18" priority="6" stopIfTrue="1" operator="containsText" text="OK">
      <formula>NOT(ISERROR(SEARCH("OK",AB27)))</formula>
    </cfRule>
  </conditionalFormatting>
  <conditionalFormatting sqref="AB116">
    <cfRule type="containsText" dxfId="17" priority="5" stopIfTrue="1" operator="containsText" text="OK">
      <formula>NOT(ISERROR(SEARCH("OK",AB116)))</formula>
    </cfRule>
  </conditionalFormatting>
  <conditionalFormatting sqref="AB56">
    <cfRule type="containsText" dxfId="16" priority="4" stopIfTrue="1" operator="containsText" text="OK">
      <formula>NOT(ISERROR(SEARCH("OK",AB56)))</formula>
    </cfRule>
  </conditionalFormatting>
  <conditionalFormatting sqref="AB57">
    <cfRule type="containsText" dxfId="15" priority="3" stopIfTrue="1" operator="containsText" text="OK">
      <formula>NOT(ISERROR(SEARCH("OK",AB57)))</formula>
    </cfRule>
  </conditionalFormatting>
  <conditionalFormatting sqref="AB89">
    <cfRule type="containsText" dxfId="14" priority="2" stopIfTrue="1" operator="containsText" text="OK">
      <formula>NOT(ISERROR(SEARCH("OK",AB89)))</formula>
    </cfRule>
  </conditionalFormatting>
  <conditionalFormatting sqref="AB77">
    <cfRule type="containsText" dxfId="13" priority="1" stopIfTrue="1" operator="containsText" text="OK">
      <formula>NOT(ISERROR(SEARCH("OK",AB77)))</formula>
    </cfRule>
  </conditionalFormatting>
  <dataValidations count="1">
    <dataValidation type="list" allowBlank="1" showInputMessage="1" showErrorMessage="1" sqref="A8:A17">
      <formula1>$A$26:$A$140</formula1>
    </dataValidation>
  </dataValidations>
  <printOptions horizontalCentered="1"/>
  <pageMargins left="0.19685039370078741" right="0.19685039370078741" top="0.51181102362204722" bottom="0.35433070866141736" header="0.23622047244094491" footer="0.15748031496062992"/>
  <pageSetup paperSize="9" scale="59" orientation="landscape" r:id="rId1"/>
  <headerFooter alignWithMargins="0">
    <oddHeader>&amp;LBWT- PERMO&amp;R&amp;D</oddHeader>
    <oddFooter>&amp;LService sécurité vt&amp;C&amp;P/&amp;N&amp;RTransport</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136"/>
  <sheetViews>
    <sheetView showWhiteSpace="0" topLeftCell="A88" zoomScaleNormal="100" workbookViewId="0">
      <selection activeCell="A102" sqref="A102"/>
    </sheetView>
  </sheetViews>
  <sheetFormatPr baseColWidth="10" defaultColWidth="11.44140625" defaultRowHeight="13.2"/>
  <cols>
    <col min="1" max="1" width="24.6640625" style="44" customWidth="1"/>
    <col min="2" max="2" width="7.6640625" style="3" customWidth="1"/>
    <col min="3" max="3" width="7.33203125" style="3" customWidth="1"/>
    <col min="4" max="4" width="7.6640625" style="3" customWidth="1"/>
    <col min="5" max="5" width="6.44140625" style="3" customWidth="1"/>
    <col min="6" max="6" width="7.6640625" style="1" customWidth="1"/>
    <col min="7" max="7" width="12.5546875" style="1" customWidth="1"/>
    <col min="8" max="8" width="8.109375" style="1" customWidth="1"/>
    <col min="9" max="10" width="11.109375" style="1" customWidth="1"/>
    <col min="11" max="11" width="9.88671875" style="1" customWidth="1"/>
    <col min="12" max="12" width="7.6640625" style="1" customWidth="1"/>
    <col min="13" max="13" width="6.88671875" style="1" customWidth="1"/>
    <col min="14" max="14" width="10.33203125" style="1" customWidth="1"/>
    <col min="15" max="15" width="7.88671875" style="14" customWidth="1"/>
    <col min="16" max="16" width="8.88671875" style="1" customWidth="1"/>
    <col min="17" max="18" width="14.6640625" style="1" customWidth="1"/>
    <col min="19" max="19" width="34.109375" style="6" customWidth="1"/>
    <col min="20" max="20" width="7.6640625" style="6" customWidth="1"/>
    <col min="21" max="22" width="7.5546875" style="6" customWidth="1"/>
    <col min="23" max="23" width="16" style="1" customWidth="1"/>
    <col min="24" max="24" width="10.88671875" style="1" customWidth="1"/>
    <col min="25" max="27" width="11.44140625" style="1" customWidth="1"/>
    <col min="28" max="28" width="13.5546875" style="1" customWidth="1"/>
    <col min="29" max="29" width="40.44140625" style="3" customWidth="1"/>
    <col min="30" max="16384" width="11.44140625" style="1"/>
  </cols>
  <sheetData>
    <row r="1" spans="1:29" ht="22.8">
      <c r="A1" s="226" t="s">
        <v>72</v>
      </c>
      <c r="B1" s="226"/>
      <c r="C1" s="226"/>
      <c r="D1" s="226"/>
      <c r="E1" s="226"/>
      <c r="F1" s="226"/>
      <c r="G1" s="226"/>
      <c r="H1" s="226"/>
      <c r="I1" s="226"/>
      <c r="J1" s="226"/>
      <c r="K1" s="226"/>
      <c r="L1" s="226"/>
      <c r="M1" s="226"/>
      <c r="N1" s="226"/>
      <c r="O1" s="226"/>
      <c r="P1" s="226"/>
      <c r="Q1" s="226"/>
      <c r="R1" s="22"/>
    </row>
    <row r="2" spans="1:29" ht="33" customHeight="1"/>
    <row r="3" spans="1:29" ht="28.5" customHeight="1">
      <c r="A3" s="45" t="s">
        <v>66</v>
      </c>
      <c r="B3" s="301"/>
      <c r="C3" s="301"/>
      <c r="D3" s="301"/>
      <c r="E3" s="301"/>
      <c r="F3" s="301"/>
      <c r="I3" s="302" t="s">
        <v>67</v>
      </c>
      <c r="J3" s="302"/>
      <c r="K3" s="302"/>
      <c r="L3" s="303"/>
      <c r="M3" s="303"/>
      <c r="N3" s="303"/>
      <c r="O3" s="303"/>
      <c r="P3" s="303"/>
    </row>
    <row r="4" spans="1:29" ht="47.25" customHeight="1"/>
    <row r="5" spans="1:29" ht="25.5" customHeight="1">
      <c r="A5" s="45" t="s">
        <v>65</v>
      </c>
      <c r="B5" s="301"/>
      <c r="C5" s="301"/>
      <c r="D5" s="301"/>
      <c r="E5" s="301"/>
      <c r="F5" s="301"/>
      <c r="I5" s="302" t="s">
        <v>68</v>
      </c>
      <c r="J5" s="302"/>
      <c r="K5" s="302"/>
      <c r="L5" s="304"/>
      <c r="M5" s="304"/>
      <c r="N5" s="304"/>
      <c r="O5" s="304"/>
      <c r="P5" s="304"/>
    </row>
    <row r="6" spans="1:29" ht="39" customHeight="1"/>
    <row r="7" spans="1:29" s="10" customFormat="1" ht="27" customHeight="1">
      <c r="A7" s="9" t="s">
        <v>49</v>
      </c>
      <c r="B7" s="7" t="s">
        <v>50</v>
      </c>
      <c r="C7" s="7" t="s">
        <v>51</v>
      </c>
      <c r="D7" s="7" t="s">
        <v>52</v>
      </c>
      <c r="E7" s="7" t="s">
        <v>69</v>
      </c>
      <c r="F7" s="7" t="s">
        <v>70</v>
      </c>
      <c r="G7" s="7" t="s">
        <v>61</v>
      </c>
      <c r="H7" s="8" t="s">
        <v>64</v>
      </c>
      <c r="I7" s="8" t="s">
        <v>63</v>
      </c>
      <c r="J7" s="283" t="s">
        <v>56</v>
      </c>
      <c r="K7" s="283"/>
      <c r="L7" s="283"/>
      <c r="M7" s="284" t="s">
        <v>62</v>
      </c>
      <c r="N7" s="285"/>
      <c r="O7" s="286"/>
      <c r="P7" s="9" t="s">
        <v>54</v>
      </c>
      <c r="R7" s="11"/>
      <c r="AC7" s="178"/>
    </row>
    <row r="8" spans="1:29">
      <c r="A8" s="46"/>
      <c r="B8" s="4" t="str">
        <f t="shared" ref="B8:B17" si="0">IF(A8="","",LOOKUP(A8,$A$25:$A$25,$F$25:$F$25))</f>
        <v/>
      </c>
      <c r="C8" s="4" t="str">
        <f t="shared" ref="C8:C17" si="1">IF(A8="","",LOOKUP(A8,$A$25:$A$25,$G$25:$G$25))</f>
        <v/>
      </c>
      <c r="D8" s="4" t="str">
        <f t="shared" ref="D8:D17" si="2">IF(A8="","",LOOKUP(A8,$A$25:$A$25,$M$25:$M$25))</f>
        <v/>
      </c>
      <c r="E8" s="2" t="str">
        <f>IF(A8="","",IF(D8="acide","acide",""))</f>
        <v/>
      </c>
      <c r="F8" s="4" t="str">
        <f>IF(A8="","",IF(D8="base","base",""))</f>
        <v/>
      </c>
      <c r="G8" s="4" t="str">
        <f t="shared" ref="G8:G17" si="3">IF(A8="","",LOOKUP(A8,$A$25:$A$25,$K$25:$K$25))</f>
        <v/>
      </c>
      <c r="H8" s="4" t="str">
        <f t="shared" ref="H8:H17" si="4">IF(A8="","",P74)</f>
        <v/>
      </c>
      <c r="I8" s="4" t="str">
        <f>IF($A$8="","","oui")</f>
        <v/>
      </c>
      <c r="J8" s="4" t="str">
        <f t="shared" ref="J8:J17" si="5">IF(A8="","",LOOKUP(A8,$A$25:$A$25,$T$25:$T$25))</f>
        <v/>
      </c>
      <c r="K8" s="4" t="str">
        <f t="shared" ref="K8:K17" si="6">IF(A8="","",LOOKUP(A8,$A$25:$A$25,$U$25:$U$25))</f>
        <v/>
      </c>
      <c r="L8" s="4" t="str">
        <f t="shared" ref="L8:L17" si="7">IF(A8="","",LOOKUP(A8,$A$25:$A$25,$V$25:$V$25))</f>
        <v/>
      </c>
      <c r="M8" s="13" t="str">
        <f>IF(A8="","",IF(G8=0,"oui",IF(J8=0,"oui",IF(OR(J8=$G$9,J8=$G$10,J8=$G$11,J8=$G$12,J8=$G$13,J8=$G$14,J8=$G$15,J8=$G$16,J8=$G$17),"non","oui"))))</f>
        <v/>
      </c>
      <c r="N8" s="4" t="str">
        <f>IF(A8="","",IF(G8=0,"oui",IF(K8=0,"oui",IF(OR(K8=$G$9,K8=$G$10,K8=$G$11,K8=$G$12,K8=$G$13,K8=$G$14,K8=$G$15,K8=$G$16,K8=$G$17),"non","oui"))))</f>
        <v/>
      </c>
      <c r="O8" s="4" t="str">
        <f>IF(A8="","",IF(G8=0,"oui",IF(L8=0,"oui",IF(OR(L8=$G$9,L8=$G$10,L8=$G$11,L8=$G$12,L8=$G$13,L8=$G$14,L8=$G$15,L8=$G$16,L8=$G$17),"non","oui"))))</f>
        <v/>
      </c>
      <c r="P8" s="4" t="str">
        <f t="shared" ref="P8:P17" si="8">IF(OR(H8="non",I8="non",I8="non",M8="non",N8="non",O8="non"),"non","oui")</f>
        <v>oui</v>
      </c>
      <c r="R8" s="6"/>
    </row>
    <row r="9" spans="1:29">
      <c r="A9" s="46"/>
      <c r="B9" s="4" t="str">
        <f t="shared" si="0"/>
        <v/>
      </c>
      <c r="C9" s="4" t="str">
        <f t="shared" si="1"/>
        <v/>
      </c>
      <c r="D9" s="4" t="str">
        <f t="shared" si="2"/>
        <v/>
      </c>
      <c r="E9" s="2" t="str">
        <f t="shared" ref="E9:E17" si="9">IF(A9="","",IF(D9="acide","acide",""))</f>
        <v/>
      </c>
      <c r="F9" s="4" t="str">
        <f t="shared" ref="F9:F17" si="10">IF(A9="","",IF(D9="base","base",""))</f>
        <v/>
      </c>
      <c r="G9" s="4" t="str">
        <f t="shared" si="3"/>
        <v/>
      </c>
      <c r="H9" s="4" t="str">
        <f t="shared" si="4"/>
        <v/>
      </c>
      <c r="I9" s="4" t="str">
        <f>IF(A9="","",IF(AND(D9="base",D8="base"),"oui",IF(AND(D9="acide",D8="acide"),"oui",IF(D9="neutre","oui",IF(D8="neutre","oui","non")))))</f>
        <v/>
      </c>
      <c r="J9" s="4" t="str">
        <f t="shared" si="5"/>
        <v/>
      </c>
      <c r="K9" s="4" t="str">
        <f t="shared" si="6"/>
        <v/>
      </c>
      <c r="L9" s="4" t="str">
        <f t="shared" si="7"/>
        <v/>
      </c>
      <c r="M9" s="13" t="str">
        <f t="shared" ref="M9:M17" si="11">IF(A9="","",IF(J9=0,"oui",IF(OR(J9=$G$8,J9=$G$9,J9=$G$10,J9=$G$11,J9=$G$12,J9=$G$13,J9=$G$14,J9=$G$15,J9=$G$16,J9=$G$17),"non","oui")))</f>
        <v/>
      </c>
      <c r="N9" s="4" t="str">
        <f t="shared" ref="N9:N17" si="12">IF(A9="","",IF(K9=0,"oui",IF(OR(K9=$G$8,K9=$G$9,K9=$G$10,K9=$G$11,K9=$G$12,K9=$G$13,K9=$G$14,K9=$G$15,K9=$G$16,K9=$G$17),"non","oui")))</f>
        <v/>
      </c>
      <c r="O9" s="4" t="str">
        <f t="shared" ref="O9:O17" si="13">IF(A9="","",IF(L9=0,"oui",IF(OR(L9=$G$8,L9=$G$9,L9=$G$10,L9=$G$11,L9=$G$12,L9=$G$13,L9=$G$14,L9=$G$15,L9=$G$16,L9=$G$17),"non","oui")))</f>
        <v/>
      </c>
      <c r="P9" s="4" t="str">
        <f t="shared" si="8"/>
        <v>oui</v>
      </c>
      <c r="R9" s="6"/>
    </row>
    <row r="10" spans="1:29">
      <c r="A10" s="46"/>
      <c r="B10" s="4" t="str">
        <f t="shared" si="0"/>
        <v/>
      </c>
      <c r="C10" s="4" t="str">
        <f t="shared" si="1"/>
        <v/>
      </c>
      <c r="D10" s="4" t="str">
        <f t="shared" si="2"/>
        <v/>
      </c>
      <c r="E10" s="2" t="str">
        <f t="shared" si="9"/>
        <v/>
      </c>
      <c r="F10" s="4" t="str">
        <f t="shared" si="10"/>
        <v/>
      </c>
      <c r="G10" s="4" t="str">
        <f t="shared" si="3"/>
        <v/>
      </c>
      <c r="H10" s="4" t="str">
        <f t="shared" si="4"/>
        <v/>
      </c>
      <c r="I10" s="4" t="str">
        <f t="shared" ref="I10:I17" si="14">IF(A10="","",IF(AND(D10="base",D9="base"),"oui",IF(AND(D10="acide",D9="acide"),"oui",IF(D10="neutre","oui",IF(D9="neutre","oui","non")))))</f>
        <v/>
      </c>
      <c r="J10" s="4" t="str">
        <f t="shared" si="5"/>
        <v/>
      </c>
      <c r="K10" s="4" t="str">
        <f t="shared" si="6"/>
        <v/>
      </c>
      <c r="L10" s="4" t="str">
        <f t="shared" si="7"/>
        <v/>
      </c>
      <c r="M10" s="13" t="str">
        <f t="shared" si="11"/>
        <v/>
      </c>
      <c r="N10" s="4" t="str">
        <f t="shared" si="12"/>
        <v/>
      </c>
      <c r="O10" s="4" t="str">
        <f t="shared" si="13"/>
        <v/>
      </c>
      <c r="P10" s="4" t="str">
        <f t="shared" si="8"/>
        <v>oui</v>
      </c>
      <c r="R10" s="6"/>
    </row>
    <row r="11" spans="1:29">
      <c r="A11" s="46"/>
      <c r="B11" s="4" t="str">
        <f t="shared" si="0"/>
        <v/>
      </c>
      <c r="C11" s="4" t="str">
        <f t="shared" si="1"/>
        <v/>
      </c>
      <c r="D11" s="4" t="str">
        <f t="shared" si="2"/>
        <v/>
      </c>
      <c r="E11" s="2" t="str">
        <f t="shared" si="9"/>
        <v/>
      </c>
      <c r="F11" s="4" t="str">
        <f t="shared" si="10"/>
        <v/>
      </c>
      <c r="G11" s="4" t="str">
        <f t="shared" si="3"/>
        <v/>
      </c>
      <c r="H11" s="4" t="str">
        <f t="shared" si="4"/>
        <v/>
      </c>
      <c r="I11" s="4" t="str">
        <f t="shared" si="14"/>
        <v/>
      </c>
      <c r="J11" s="4" t="str">
        <f t="shared" si="5"/>
        <v/>
      </c>
      <c r="K11" s="4" t="str">
        <f t="shared" si="6"/>
        <v/>
      </c>
      <c r="L11" s="4" t="str">
        <f t="shared" si="7"/>
        <v/>
      </c>
      <c r="M11" s="13" t="str">
        <f t="shared" si="11"/>
        <v/>
      </c>
      <c r="N11" s="4" t="str">
        <f t="shared" si="12"/>
        <v/>
      </c>
      <c r="O11" s="4" t="str">
        <f t="shared" si="13"/>
        <v/>
      </c>
      <c r="P11" s="4" t="str">
        <f t="shared" si="8"/>
        <v>oui</v>
      </c>
      <c r="R11" s="6"/>
    </row>
    <row r="12" spans="1:29">
      <c r="A12" s="46"/>
      <c r="B12" s="4" t="str">
        <f t="shared" si="0"/>
        <v/>
      </c>
      <c r="C12" s="4" t="str">
        <f t="shared" si="1"/>
        <v/>
      </c>
      <c r="D12" s="4" t="str">
        <f t="shared" si="2"/>
        <v/>
      </c>
      <c r="E12" s="2" t="str">
        <f t="shared" si="9"/>
        <v/>
      </c>
      <c r="F12" s="4" t="str">
        <f t="shared" si="10"/>
        <v/>
      </c>
      <c r="G12" s="4" t="str">
        <f t="shared" si="3"/>
        <v/>
      </c>
      <c r="H12" s="4" t="str">
        <f t="shared" si="4"/>
        <v/>
      </c>
      <c r="I12" s="4" t="str">
        <f t="shared" si="14"/>
        <v/>
      </c>
      <c r="J12" s="4" t="str">
        <f t="shared" si="5"/>
        <v/>
      </c>
      <c r="K12" s="4" t="str">
        <f t="shared" si="6"/>
        <v/>
      </c>
      <c r="L12" s="4" t="str">
        <f t="shared" si="7"/>
        <v/>
      </c>
      <c r="M12" s="13" t="str">
        <f t="shared" si="11"/>
        <v/>
      </c>
      <c r="N12" s="4" t="str">
        <f t="shared" si="12"/>
        <v/>
      </c>
      <c r="O12" s="4" t="str">
        <f t="shared" si="13"/>
        <v/>
      </c>
      <c r="P12" s="4" t="str">
        <f t="shared" si="8"/>
        <v>oui</v>
      </c>
      <c r="R12" s="6"/>
    </row>
    <row r="13" spans="1:29">
      <c r="A13" s="46"/>
      <c r="B13" s="4" t="str">
        <f t="shared" si="0"/>
        <v/>
      </c>
      <c r="C13" s="4" t="str">
        <f t="shared" si="1"/>
        <v/>
      </c>
      <c r="D13" s="4" t="str">
        <f t="shared" si="2"/>
        <v/>
      </c>
      <c r="E13" s="2" t="str">
        <f t="shared" si="9"/>
        <v/>
      </c>
      <c r="F13" s="4" t="str">
        <f t="shared" si="10"/>
        <v/>
      </c>
      <c r="G13" s="4" t="str">
        <f t="shared" si="3"/>
        <v/>
      </c>
      <c r="H13" s="4" t="str">
        <f t="shared" si="4"/>
        <v/>
      </c>
      <c r="I13" s="4" t="str">
        <f t="shared" si="14"/>
        <v/>
      </c>
      <c r="J13" s="4" t="str">
        <f t="shared" si="5"/>
        <v/>
      </c>
      <c r="K13" s="4" t="str">
        <f t="shared" si="6"/>
        <v/>
      </c>
      <c r="L13" s="4" t="str">
        <f t="shared" si="7"/>
        <v/>
      </c>
      <c r="M13" s="13" t="str">
        <f t="shared" si="11"/>
        <v/>
      </c>
      <c r="N13" s="4" t="str">
        <f t="shared" si="12"/>
        <v/>
      </c>
      <c r="O13" s="4" t="str">
        <f t="shared" si="13"/>
        <v/>
      </c>
      <c r="P13" s="4" t="str">
        <f t="shared" si="8"/>
        <v>oui</v>
      </c>
      <c r="R13" s="6"/>
      <c r="S13" s="1"/>
    </row>
    <row r="14" spans="1:29">
      <c r="A14" s="46"/>
      <c r="B14" s="4" t="str">
        <f t="shared" si="0"/>
        <v/>
      </c>
      <c r="C14" s="4" t="str">
        <f t="shared" si="1"/>
        <v/>
      </c>
      <c r="D14" s="4" t="str">
        <f t="shared" si="2"/>
        <v/>
      </c>
      <c r="E14" s="5" t="s">
        <v>108</v>
      </c>
      <c r="F14" s="4" t="str">
        <f t="shared" si="10"/>
        <v/>
      </c>
      <c r="G14" s="4" t="str">
        <f t="shared" si="3"/>
        <v/>
      </c>
      <c r="H14" s="4" t="str">
        <f t="shared" si="4"/>
        <v/>
      </c>
      <c r="I14" s="4" t="str">
        <f t="shared" si="14"/>
        <v/>
      </c>
      <c r="J14" s="4" t="str">
        <f t="shared" si="5"/>
        <v/>
      </c>
      <c r="K14" s="4" t="str">
        <f t="shared" si="6"/>
        <v/>
      </c>
      <c r="L14" s="4" t="str">
        <f t="shared" si="7"/>
        <v/>
      </c>
      <c r="M14" s="13" t="str">
        <f t="shared" si="11"/>
        <v/>
      </c>
      <c r="N14" s="4" t="str">
        <f t="shared" si="12"/>
        <v/>
      </c>
      <c r="O14" s="4" t="str">
        <f t="shared" si="13"/>
        <v/>
      </c>
      <c r="P14" s="4" t="str">
        <f t="shared" si="8"/>
        <v>oui</v>
      </c>
      <c r="R14" s="6"/>
      <c r="S14" s="1"/>
    </row>
    <row r="15" spans="1:29">
      <c r="A15" s="46"/>
      <c r="B15" s="4" t="str">
        <f t="shared" si="0"/>
        <v/>
      </c>
      <c r="C15" s="4" t="str">
        <f t="shared" si="1"/>
        <v/>
      </c>
      <c r="D15" s="4" t="str">
        <f t="shared" si="2"/>
        <v/>
      </c>
      <c r="E15" s="2" t="str">
        <f t="shared" si="9"/>
        <v/>
      </c>
      <c r="F15" s="4" t="str">
        <f t="shared" si="10"/>
        <v/>
      </c>
      <c r="G15" s="4" t="str">
        <f t="shared" si="3"/>
        <v/>
      </c>
      <c r="H15" s="4" t="str">
        <f t="shared" si="4"/>
        <v/>
      </c>
      <c r="I15" s="4" t="str">
        <f t="shared" si="14"/>
        <v/>
      </c>
      <c r="J15" s="4" t="str">
        <f t="shared" si="5"/>
        <v/>
      </c>
      <c r="K15" s="4" t="str">
        <f t="shared" si="6"/>
        <v/>
      </c>
      <c r="L15" s="4" t="str">
        <f t="shared" si="7"/>
        <v/>
      </c>
      <c r="M15" s="13" t="str">
        <f t="shared" si="11"/>
        <v/>
      </c>
      <c r="N15" s="4" t="str">
        <f t="shared" si="12"/>
        <v/>
      </c>
      <c r="O15" s="4" t="str">
        <f t="shared" si="13"/>
        <v/>
      </c>
      <c r="P15" s="4" t="str">
        <f t="shared" si="8"/>
        <v>oui</v>
      </c>
      <c r="R15" s="6"/>
      <c r="S15" s="1"/>
    </row>
    <row r="16" spans="1:29">
      <c r="A16" s="46"/>
      <c r="B16" s="4" t="str">
        <f t="shared" si="0"/>
        <v/>
      </c>
      <c r="C16" s="4" t="str">
        <f t="shared" si="1"/>
        <v/>
      </c>
      <c r="D16" s="4" t="str">
        <f t="shared" si="2"/>
        <v/>
      </c>
      <c r="E16" s="2" t="str">
        <f t="shared" si="9"/>
        <v/>
      </c>
      <c r="F16" s="4" t="str">
        <f t="shared" si="10"/>
        <v/>
      </c>
      <c r="G16" s="4" t="str">
        <f t="shared" si="3"/>
        <v/>
      </c>
      <c r="H16" s="4" t="str">
        <f t="shared" si="4"/>
        <v/>
      </c>
      <c r="I16" s="4" t="str">
        <f t="shared" si="14"/>
        <v/>
      </c>
      <c r="J16" s="4" t="str">
        <f t="shared" si="5"/>
        <v/>
      </c>
      <c r="K16" s="4" t="str">
        <f t="shared" si="6"/>
        <v/>
      </c>
      <c r="L16" s="4" t="str">
        <f t="shared" si="7"/>
        <v/>
      </c>
      <c r="M16" s="13" t="str">
        <f t="shared" si="11"/>
        <v/>
      </c>
      <c r="N16" s="4" t="str">
        <f t="shared" si="12"/>
        <v/>
      </c>
      <c r="O16" s="4" t="str">
        <f t="shared" si="13"/>
        <v/>
      </c>
      <c r="P16" s="4" t="str">
        <f t="shared" si="8"/>
        <v>oui</v>
      </c>
      <c r="R16" s="6"/>
      <c r="S16" s="1"/>
    </row>
    <row r="17" spans="1:29">
      <c r="A17" s="46"/>
      <c r="B17" s="4" t="str">
        <f t="shared" si="0"/>
        <v/>
      </c>
      <c r="C17" s="4" t="str">
        <f t="shared" si="1"/>
        <v/>
      </c>
      <c r="D17" s="4" t="str">
        <f t="shared" si="2"/>
        <v/>
      </c>
      <c r="E17" s="2" t="str">
        <f t="shared" si="9"/>
        <v/>
      </c>
      <c r="F17" s="4" t="str">
        <f t="shared" si="10"/>
        <v/>
      </c>
      <c r="G17" s="4" t="str">
        <f t="shared" si="3"/>
        <v/>
      </c>
      <c r="H17" s="4" t="str">
        <f t="shared" si="4"/>
        <v/>
      </c>
      <c r="I17" s="4" t="str">
        <f t="shared" si="14"/>
        <v/>
      </c>
      <c r="J17" s="4" t="str">
        <f t="shared" si="5"/>
        <v/>
      </c>
      <c r="K17" s="4" t="str">
        <f t="shared" si="6"/>
        <v/>
      </c>
      <c r="L17" s="4" t="str">
        <f t="shared" si="7"/>
        <v/>
      </c>
      <c r="M17" s="13" t="str">
        <f t="shared" si="11"/>
        <v/>
      </c>
      <c r="N17" s="4" t="str">
        <f t="shared" si="12"/>
        <v/>
      </c>
      <c r="O17" s="4" t="str">
        <f t="shared" si="13"/>
        <v/>
      </c>
      <c r="P17" s="4" t="str">
        <f t="shared" si="8"/>
        <v>oui</v>
      </c>
      <c r="R17" s="6"/>
      <c r="S17" s="1"/>
    </row>
    <row r="18" spans="1:29" ht="15.6">
      <c r="A18" s="47" t="s">
        <v>53</v>
      </c>
      <c r="B18" s="19"/>
      <c r="C18" s="19"/>
      <c r="D18" s="19"/>
      <c r="E18" s="19"/>
      <c r="F18" s="19"/>
      <c r="G18" s="19"/>
      <c r="H18" s="19"/>
      <c r="I18" s="19"/>
      <c r="J18" s="19"/>
      <c r="K18" s="19"/>
      <c r="L18" s="19"/>
      <c r="M18" s="20"/>
      <c r="N18" s="287" t="str">
        <f>IF(A8="","",IF(OR(P8="non",P9="non",P10="non",P11="non",P12="non",P13="non",P14="non",P15="non",P16="non",P17="non"),"colisage non autorisé","colisage autorisé"))</f>
        <v/>
      </c>
      <c r="O18" s="288"/>
      <c r="P18" s="289"/>
      <c r="R18" s="17"/>
      <c r="W18" s="21"/>
      <c r="X18" s="21"/>
    </row>
    <row r="19" spans="1:29" s="6" customFormat="1" ht="15.6">
      <c r="A19" s="48"/>
      <c r="B19" s="15"/>
      <c r="C19" s="15"/>
      <c r="D19" s="15"/>
      <c r="E19" s="15"/>
      <c r="F19" s="15"/>
      <c r="G19" s="15"/>
      <c r="H19" s="15"/>
      <c r="I19" s="15"/>
      <c r="J19" s="15"/>
      <c r="K19" s="15"/>
      <c r="O19" s="16"/>
      <c r="S19" s="17"/>
      <c r="AC19" s="179"/>
    </row>
    <row r="20" spans="1:29" s="14" customFormat="1">
      <c r="A20" s="305" t="s">
        <v>58</v>
      </c>
      <c r="B20" s="307" t="s">
        <v>57</v>
      </c>
      <c r="C20" s="307"/>
      <c r="D20" s="307"/>
      <c r="E20" s="308"/>
      <c r="F20" s="282" t="s">
        <v>0</v>
      </c>
      <c r="G20" s="282" t="s">
        <v>1</v>
      </c>
      <c r="H20" s="282" t="s">
        <v>10</v>
      </c>
      <c r="I20" s="282" t="s">
        <v>2</v>
      </c>
      <c r="J20" s="290" t="s">
        <v>120</v>
      </c>
      <c r="K20" s="280" t="s">
        <v>44</v>
      </c>
      <c r="L20" s="280" t="s">
        <v>11</v>
      </c>
      <c r="M20" s="235" t="s">
        <v>6</v>
      </c>
      <c r="N20" s="282"/>
      <c r="O20" s="240" t="s">
        <v>8</v>
      </c>
      <c r="P20" s="235" t="s">
        <v>9</v>
      </c>
      <c r="Q20" s="282"/>
      <c r="R20" s="290" t="s">
        <v>109</v>
      </c>
      <c r="S20" s="292" t="s">
        <v>19</v>
      </c>
      <c r="T20" s="293"/>
      <c r="U20" s="293"/>
      <c r="V20" s="294"/>
      <c r="W20" s="279" t="s">
        <v>23</v>
      </c>
      <c r="X20" s="279" t="s">
        <v>194</v>
      </c>
      <c r="AC20" s="180"/>
    </row>
    <row r="21" spans="1:29" s="14" customFormat="1" ht="26.4">
      <c r="A21" s="306"/>
      <c r="B21" s="309"/>
      <c r="C21" s="309"/>
      <c r="D21" s="309"/>
      <c r="E21" s="310"/>
      <c r="F21" s="282"/>
      <c r="G21" s="282"/>
      <c r="H21" s="282"/>
      <c r="I21" s="282"/>
      <c r="J21" s="291"/>
      <c r="K21" s="281"/>
      <c r="L21" s="281"/>
      <c r="M21" s="13" t="s">
        <v>52</v>
      </c>
      <c r="N21" s="12" t="s">
        <v>34</v>
      </c>
      <c r="O21" s="247"/>
      <c r="P21" s="23" t="s">
        <v>25</v>
      </c>
      <c r="Q21" s="12" t="s">
        <v>24</v>
      </c>
      <c r="R21" s="291"/>
      <c r="S21" s="12" t="s">
        <v>19</v>
      </c>
      <c r="T21" s="52" t="s">
        <v>200</v>
      </c>
      <c r="U21" s="52" t="s">
        <v>200</v>
      </c>
      <c r="V21" s="52" t="s">
        <v>200</v>
      </c>
      <c r="W21" s="279"/>
      <c r="X21" s="279"/>
      <c r="AC21" s="180"/>
    </row>
    <row r="22" spans="1:29" s="29" customFormat="1" ht="63.75" customHeight="1">
      <c r="A22" s="117" t="s">
        <v>148</v>
      </c>
      <c r="B22" s="298" t="s">
        <v>27</v>
      </c>
      <c r="C22" s="299"/>
      <c r="D22" s="299"/>
      <c r="E22" s="300"/>
      <c r="F22" s="97">
        <v>1805</v>
      </c>
      <c r="G22" s="97">
        <v>8</v>
      </c>
      <c r="H22" s="97" t="s">
        <v>4</v>
      </c>
      <c r="I22" s="97">
        <v>8</v>
      </c>
      <c r="J22" s="97" t="s">
        <v>122</v>
      </c>
      <c r="K22" s="97">
        <v>1</v>
      </c>
      <c r="L22" s="97">
        <v>80</v>
      </c>
      <c r="M22" s="97" t="s">
        <v>32</v>
      </c>
      <c r="N22" s="97">
        <v>1.5</v>
      </c>
      <c r="O22" s="97" t="s">
        <v>18</v>
      </c>
      <c r="P22" s="97" t="s">
        <v>26</v>
      </c>
      <c r="Q22" s="97">
        <v>223</v>
      </c>
      <c r="R22" s="97" t="s">
        <v>112</v>
      </c>
      <c r="S22" s="97"/>
      <c r="T22" s="97"/>
      <c r="U22" s="97"/>
      <c r="V22" s="97"/>
      <c r="W22" s="97" t="s">
        <v>191</v>
      </c>
      <c r="X22" s="97" t="s">
        <v>192</v>
      </c>
      <c r="Y22" s="120" t="s">
        <v>402</v>
      </c>
      <c r="AA22" s="101"/>
      <c r="AC22" s="39"/>
    </row>
    <row r="23" spans="1:29" s="60" customFormat="1" ht="54" customHeight="1">
      <c r="A23" s="97" t="s">
        <v>349</v>
      </c>
      <c r="B23" s="298" t="s">
        <v>73</v>
      </c>
      <c r="C23" s="299"/>
      <c r="D23" s="299"/>
      <c r="E23" s="300"/>
      <c r="F23" s="97">
        <v>1791</v>
      </c>
      <c r="G23" s="97">
        <v>8</v>
      </c>
      <c r="H23" s="97" t="s">
        <v>3</v>
      </c>
      <c r="I23" s="97">
        <v>8</v>
      </c>
      <c r="J23" s="97" t="s">
        <v>122</v>
      </c>
      <c r="K23" s="97">
        <v>8</v>
      </c>
      <c r="L23" s="97">
        <v>80</v>
      </c>
      <c r="M23" s="97" t="s">
        <v>33</v>
      </c>
      <c r="N23" s="97">
        <v>11</v>
      </c>
      <c r="O23" s="97" t="s">
        <v>42</v>
      </c>
      <c r="P23" s="97" t="s">
        <v>26</v>
      </c>
      <c r="Q23" s="97" t="s">
        <v>20</v>
      </c>
      <c r="R23" s="97" t="s">
        <v>112</v>
      </c>
      <c r="S23" s="97" t="s">
        <v>21</v>
      </c>
      <c r="T23" s="97">
        <v>1</v>
      </c>
      <c r="U23" s="97"/>
      <c r="V23" s="97"/>
      <c r="W23" s="97" t="s">
        <v>123</v>
      </c>
      <c r="X23" s="97" t="s">
        <v>124</v>
      </c>
      <c r="Y23" s="99"/>
      <c r="Z23" s="29"/>
      <c r="AC23" s="181"/>
    </row>
    <row r="24" spans="1:29" s="31" customFormat="1">
      <c r="A24" s="73" t="s">
        <v>176</v>
      </c>
      <c r="B24" s="295" t="s">
        <v>385</v>
      </c>
      <c r="C24" s="296"/>
      <c r="D24" s="296"/>
      <c r="E24" s="297"/>
      <c r="F24" s="73">
        <v>1263</v>
      </c>
      <c r="G24" s="73">
        <v>3</v>
      </c>
      <c r="H24" s="73" t="s">
        <v>3</v>
      </c>
      <c r="I24" s="73">
        <v>3</v>
      </c>
      <c r="J24" s="73" t="s">
        <v>190</v>
      </c>
      <c r="K24" s="73"/>
      <c r="L24" s="73">
        <v>33</v>
      </c>
      <c r="M24" s="73" t="s">
        <v>39</v>
      </c>
      <c r="N24" s="73"/>
      <c r="O24" s="73" t="s">
        <v>18</v>
      </c>
      <c r="P24" s="73" t="s">
        <v>279</v>
      </c>
      <c r="Q24" s="73">
        <v>163</v>
      </c>
      <c r="R24" s="73" t="s">
        <v>111</v>
      </c>
      <c r="S24" s="73"/>
      <c r="T24" s="73"/>
      <c r="U24" s="73"/>
      <c r="V24" s="73"/>
      <c r="W24" s="73" t="s">
        <v>191</v>
      </c>
      <c r="X24" s="73" t="s">
        <v>192</v>
      </c>
      <c r="Y24" s="14"/>
      <c r="Z24" s="29"/>
      <c r="AC24" s="182"/>
    </row>
    <row r="25" spans="1:29" s="29" customFormat="1" ht="12.75" customHeight="1">
      <c r="A25" s="53" t="s">
        <v>173</v>
      </c>
      <c r="B25" s="260" t="s">
        <v>221</v>
      </c>
      <c r="C25" s="261"/>
      <c r="D25" s="261"/>
      <c r="E25" s="262"/>
      <c r="F25" s="54">
        <v>3267</v>
      </c>
      <c r="G25" s="54">
        <v>8</v>
      </c>
      <c r="H25" s="54" t="s">
        <v>4</v>
      </c>
      <c r="I25" s="54">
        <v>8</v>
      </c>
      <c r="J25" s="55" t="s">
        <v>122</v>
      </c>
      <c r="K25" s="54">
        <v>18</v>
      </c>
      <c r="L25" s="54">
        <v>80</v>
      </c>
      <c r="M25" s="54" t="s">
        <v>33</v>
      </c>
      <c r="N25" s="56" t="s">
        <v>48</v>
      </c>
      <c r="O25" s="54" t="s">
        <v>18</v>
      </c>
      <c r="P25" s="57" t="s">
        <v>20</v>
      </c>
      <c r="Q25" s="54" t="s">
        <v>105</v>
      </c>
      <c r="R25" s="54" t="s">
        <v>112</v>
      </c>
      <c r="S25" s="58" t="s">
        <v>35</v>
      </c>
      <c r="T25" s="54">
        <v>1</v>
      </c>
      <c r="U25" s="59"/>
      <c r="V25" s="59"/>
      <c r="W25" s="54" t="s">
        <v>191</v>
      </c>
      <c r="X25" s="54" t="s">
        <v>192</v>
      </c>
      <c r="Y25" s="60" t="s">
        <v>222</v>
      </c>
      <c r="Z25" s="60"/>
      <c r="AC25" s="39"/>
    </row>
    <row r="26" spans="1:29" s="71" customFormat="1">
      <c r="A26" s="73" t="s">
        <v>86</v>
      </c>
      <c r="B26" s="260" t="s">
        <v>87</v>
      </c>
      <c r="C26" s="261"/>
      <c r="D26" s="261"/>
      <c r="E26" s="262"/>
      <c r="F26" s="54">
        <v>2024</v>
      </c>
      <c r="G26" s="54" t="s">
        <v>15</v>
      </c>
      <c r="H26" s="54" t="s">
        <v>3</v>
      </c>
      <c r="I26" s="54" t="s">
        <v>15</v>
      </c>
      <c r="J26" s="54"/>
      <c r="K26" s="54">
        <v>7</v>
      </c>
      <c r="L26" s="54">
        <v>60</v>
      </c>
      <c r="M26" s="54" t="s">
        <v>32</v>
      </c>
      <c r="N26" s="54">
        <v>1.55</v>
      </c>
      <c r="O26" s="54" t="s">
        <v>42</v>
      </c>
      <c r="P26" s="54"/>
      <c r="Q26" s="54" t="s">
        <v>96</v>
      </c>
      <c r="R26" s="54" t="s">
        <v>114</v>
      </c>
      <c r="S26" s="53" t="s">
        <v>14</v>
      </c>
      <c r="T26" s="54" t="s">
        <v>55</v>
      </c>
      <c r="U26" s="54"/>
      <c r="V26" s="54"/>
      <c r="W26" s="54"/>
      <c r="X26" s="54"/>
      <c r="Y26" s="31" t="s">
        <v>195</v>
      </c>
      <c r="Z26" s="31"/>
      <c r="AC26" s="183"/>
    </row>
    <row r="27" spans="1:29" s="71" customFormat="1">
      <c r="A27" s="73" t="s">
        <v>175</v>
      </c>
      <c r="B27" s="260" t="s">
        <v>5</v>
      </c>
      <c r="C27" s="261"/>
      <c r="D27" s="261"/>
      <c r="E27" s="262"/>
      <c r="F27" s="54">
        <v>1824</v>
      </c>
      <c r="G27" s="54">
        <v>8</v>
      </c>
      <c r="H27" s="54" t="s">
        <v>3</v>
      </c>
      <c r="I27" s="54">
        <v>8</v>
      </c>
      <c r="J27" s="55" t="s">
        <v>122</v>
      </c>
      <c r="K27" s="54">
        <v>18</v>
      </c>
      <c r="L27" s="54">
        <v>80</v>
      </c>
      <c r="M27" s="54" t="s">
        <v>33</v>
      </c>
      <c r="N27" s="54" t="s">
        <v>243</v>
      </c>
      <c r="O27" s="54" t="s">
        <v>18</v>
      </c>
      <c r="P27" s="54" t="s">
        <v>26</v>
      </c>
      <c r="Q27" s="54" t="s">
        <v>20</v>
      </c>
      <c r="R27" s="54" t="s">
        <v>112</v>
      </c>
      <c r="S27" s="107" t="s">
        <v>21</v>
      </c>
      <c r="T27" s="54">
        <v>1</v>
      </c>
      <c r="U27" s="54"/>
      <c r="V27" s="54"/>
      <c r="W27" s="54" t="s">
        <v>123</v>
      </c>
      <c r="X27" s="54" t="s">
        <v>124</v>
      </c>
      <c r="Y27" s="29" t="s">
        <v>193</v>
      </c>
      <c r="Z27" s="29"/>
      <c r="AC27" s="183"/>
    </row>
    <row r="28" spans="1:29" s="29" customFormat="1">
      <c r="A28" s="117" t="s">
        <v>102</v>
      </c>
      <c r="B28" s="260" t="s">
        <v>17</v>
      </c>
      <c r="C28" s="261"/>
      <c r="D28" s="261"/>
      <c r="E28" s="262"/>
      <c r="F28" s="54">
        <v>1824</v>
      </c>
      <c r="G28" s="54">
        <v>8</v>
      </c>
      <c r="H28" s="54" t="s">
        <v>3</v>
      </c>
      <c r="I28" s="54">
        <v>8</v>
      </c>
      <c r="J28" s="54" t="s">
        <v>122</v>
      </c>
      <c r="K28" s="54">
        <v>18</v>
      </c>
      <c r="L28" s="54">
        <v>80</v>
      </c>
      <c r="M28" s="54" t="s">
        <v>33</v>
      </c>
      <c r="N28" s="54">
        <v>12</v>
      </c>
      <c r="O28" s="54" t="s">
        <v>18</v>
      </c>
      <c r="P28" s="54"/>
      <c r="Q28" s="54">
        <v>223</v>
      </c>
      <c r="R28" s="54" t="s">
        <v>112</v>
      </c>
      <c r="S28" s="53" t="s">
        <v>21</v>
      </c>
      <c r="T28" s="54">
        <v>1</v>
      </c>
      <c r="U28" s="59"/>
      <c r="V28" s="59"/>
      <c r="W28" s="54" t="s">
        <v>191</v>
      </c>
      <c r="X28" s="54" t="s">
        <v>192</v>
      </c>
      <c r="Y28" s="120" t="s">
        <v>402</v>
      </c>
      <c r="AA28" s="60"/>
      <c r="AC28" s="39"/>
    </row>
    <row r="29" spans="1:29" s="51" customFormat="1">
      <c r="A29" s="117" t="s">
        <v>240</v>
      </c>
      <c r="B29" s="260" t="s">
        <v>5</v>
      </c>
      <c r="C29" s="261"/>
      <c r="D29" s="261"/>
      <c r="E29" s="262"/>
      <c r="F29" s="54">
        <v>1824</v>
      </c>
      <c r="G29" s="54">
        <v>8</v>
      </c>
      <c r="H29" s="54" t="s">
        <v>3</v>
      </c>
      <c r="I29" s="54">
        <v>8</v>
      </c>
      <c r="J29" s="54" t="s">
        <v>122</v>
      </c>
      <c r="K29" s="54">
        <v>18</v>
      </c>
      <c r="L29" s="54">
        <v>80</v>
      </c>
      <c r="M29" s="54" t="s">
        <v>33</v>
      </c>
      <c r="N29" s="54">
        <v>14</v>
      </c>
      <c r="O29" s="54" t="s">
        <v>18</v>
      </c>
      <c r="P29" s="54" t="s">
        <v>26</v>
      </c>
      <c r="Q29" s="54" t="s">
        <v>20</v>
      </c>
      <c r="R29" s="54" t="s">
        <v>112</v>
      </c>
      <c r="S29" s="107" t="s">
        <v>21</v>
      </c>
      <c r="T29" s="54">
        <v>1</v>
      </c>
      <c r="U29" s="54"/>
      <c r="V29" s="54"/>
      <c r="W29" s="54" t="s">
        <v>123</v>
      </c>
      <c r="X29" s="54" t="s">
        <v>124</v>
      </c>
      <c r="Y29" s="120" t="s">
        <v>402</v>
      </c>
      <c r="AA29" s="60"/>
      <c r="AC29" s="184"/>
    </row>
    <row r="30" spans="1:29" s="29" customFormat="1" ht="12" customHeight="1">
      <c r="A30" s="117" t="s">
        <v>267</v>
      </c>
      <c r="B30" s="260" t="s">
        <v>5</v>
      </c>
      <c r="C30" s="261"/>
      <c r="D30" s="261"/>
      <c r="E30" s="262"/>
      <c r="F30" s="54">
        <v>1824</v>
      </c>
      <c r="G30" s="54">
        <v>8</v>
      </c>
      <c r="H30" s="54" t="s">
        <v>3</v>
      </c>
      <c r="I30" s="54">
        <v>8</v>
      </c>
      <c r="J30" s="54" t="s">
        <v>122</v>
      </c>
      <c r="K30" s="54">
        <v>18</v>
      </c>
      <c r="L30" s="54">
        <v>80</v>
      </c>
      <c r="M30" s="54" t="s">
        <v>33</v>
      </c>
      <c r="N30" s="108">
        <v>14</v>
      </c>
      <c r="O30" s="54" t="s">
        <v>18</v>
      </c>
      <c r="P30" s="54" t="s">
        <v>26</v>
      </c>
      <c r="Q30" s="54" t="s">
        <v>20</v>
      </c>
      <c r="R30" s="54" t="s">
        <v>112</v>
      </c>
      <c r="S30" s="107" t="s">
        <v>21</v>
      </c>
      <c r="T30" s="54">
        <v>1</v>
      </c>
      <c r="U30" s="54"/>
      <c r="V30" s="54"/>
      <c r="W30" s="54" t="s">
        <v>123</v>
      </c>
      <c r="X30" s="54" t="s">
        <v>124</v>
      </c>
      <c r="Y30" s="120" t="s">
        <v>402</v>
      </c>
      <c r="AA30" s="60"/>
      <c r="AC30" s="39"/>
    </row>
    <row r="31" spans="1:29" s="29" customFormat="1" ht="12.75" customHeight="1">
      <c r="A31" s="117" t="s">
        <v>302</v>
      </c>
      <c r="B31" s="260" t="s">
        <v>100</v>
      </c>
      <c r="C31" s="261"/>
      <c r="D31" s="261"/>
      <c r="E31" s="262"/>
      <c r="F31" s="54">
        <v>3082</v>
      </c>
      <c r="G31" s="54">
        <v>9</v>
      </c>
      <c r="H31" s="54" t="s">
        <v>4</v>
      </c>
      <c r="I31" s="54">
        <v>9</v>
      </c>
      <c r="J31" s="54" t="s">
        <v>122</v>
      </c>
      <c r="K31" s="54"/>
      <c r="L31" s="54">
        <v>90</v>
      </c>
      <c r="M31" s="54" t="s">
        <v>33</v>
      </c>
      <c r="N31" s="54" t="s">
        <v>246</v>
      </c>
      <c r="O31" s="54" t="s">
        <v>42</v>
      </c>
      <c r="P31" s="59" t="s">
        <v>207</v>
      </c>
      <c r="Q31" s="54" t="s">
        <v>286</v>
      </c>
      <c r="R31" s="54" t="s">
        <v>118</v>
      </c>
      <c r="S31" s="107"/>
      <c r="T31" s="59"/>
      <c r="U31" s="59"/>
      <c r="V31" s="59"/>
      <c r="W31" s="54" t="s">
        <v>208</v>
      </c>
      <c r="X31" s="54" t="s">
        <v>208</v>
      </c>
      <c r="Y31" s="120" t="s">
        <v>402</v>
      </c>
      <c r="AC31" s="39"/>
    </row>
    <row r="32" spans="1:29" s="29" customFormat="1">
      <c r="A32" s="117" t="s">
        <v>103</v>
      </c>
      <c r="B32" s="260" t="s">
        <v>5</v>
      </c>
      <c r="C32" s="261"/>
      <c r="D32" s="261"/>
      <c r="E32" s="262"/>
      <c r="F32" s="54">
        <v>1824</v>
      </c>
      <c r="G32" s="54">
        <v>8</v>
      </c>
      <c r="H32" s="54" t="s">
        <v>3</v>
      </c>
      <c r="I32" s="54">
        <v>8</v>
      </c>
      <c r="J32" s="54" t="s">
        <v>122</v>
      </c>
      <c r="K32" s="54">
        <v>18</v>
      </c>
      <c r="L32" s="54">
        <v>80</v>
      </c>
      <c r="M32" s="54" t="s">
        <v>33</v>
      </c>
      <c r="N32" s="108">
        <v>13.5</v>
      </c>
      <c r="O32" s="54" t="s">
        <v>18</v>
      </c>
      <c r="P32" s="54" t="s">
        <v>26</v>
      </c>
      <c r="Q32" s="54" t="s">
        <v>20</v>
      </c>
      <c r="R32" s="54" t="s">
        <v>112</v>
      </c>
      <c r="S32" s="107" t="s">
        <v>21</v>
      </c>
      <c r="T32" s="54">
        <v>1</v>
      </c>
      <c r="U32" s="54"/>
      <c r="V32" s="54"/>
      <c r="W32" s="54" t="s">
        <v>123</v>
      </c>
      <c r="X32" s="54" t="s">
        <v>124</v>
      </c>
      <c r="Y32" s="120" t="s">
        <v>402</v>
      </c>
      <c r="AA32" s="60"/>
      <c r="AC32" s="39"/>
    </row>
    <row r="33" spans="1:29" s="60" customFormat="1" ht="12.75" customHeight="1">
      <c r="A33" s="117" t="s">
        <v>177</v>
      </c>
      <c r="B33" s="260" t="s">
        <v>92</v>
      </c>
      <c r="C33" s="261"/>
      <c r="D33" s="261"/>
      <c r="E33" s="262"/>
      <c r="F33" s="54">
        <v>1950</v>
      </c>
      <c r="G33" s="54" t="s">
        <v>91</v>
      </c>
      <c r="H33" s="54" t="s">
        <v>55</v>
      </c>
      <c r="I33" s="54" t="s">
        <v>91</v>
      </c>
      <c r="J33" s="54" t="s">
        <v>234</v>
      </c>
      <c r="K33" s="54"/>
      <c r="L33" s="113" t="s">
        <v>20</v>
      </c>
      <c r="M33" s="54" t="s">
        <v>39</v>
      </c>
      <c r="N33" s="54" t="s">
        <v>278</v>
      </c>
      <c r="O33" s="54" t="s">
        <v>18</v>
      </c>
      <c r="P33" s="59" t="s">
        <v>275</v>
      </c>
      <c r="Q33" s="59" t="s">
        <v>284</v>
      </c>
      <c r="R33" s="59" t="s">
        <v>113</v>
      </c>
      <c r="S33" s="53" t="s">
        <v>285</v>
      </c>
      <c r="T33" s="59">
        <v>1</v>
      </c>
      <c r="U33" s="59"/>
      <c r="V33" s="59"/>
      <c r="W33" s="54" t="s">
        <v>276</v>
      </c>
      <c r="X33" s="54" t="s">
        <v>277</v>
      </c>
      <c r="Y33" s="106"/>
      <c r="AC33" s="181"/>
    </row>
    <row r="34" spans="1:29" s="60" customFormat="1" ht="33" customHeight="1">
      <c r="A34" s="117" t="s">
        <v>305</v>
      </c>
      <c r="B34" s="260" t="s">
        <v>317</v>
      </c>
      <c r="C34" s="261"/>
      <c r="D34" s="261"/>
      <c r="E34" s="262"/>
      <c r="F34" s="54">
        <v>3265</v>
      </c>
      <c r="G34" s="54">
        <v>8</v>
      </c>
      <c r="H34" s="54" t="s">
        <v>3</v>
      </c>
      <c r="I34" s="54">
        <v>8</v>
      </c>
      <c r="J34" s="54" t="s">
        <v>122</v>
      </c>
      <c r="K34" s="54">
        <v>1</v>
      </c>
      <c r="L34" s="54">
        <v>80</v>
      </c>
      <c r="M34" s="54" t="s">
        <v>32</v>
      </c>
      <c r="N34" s="54" t="s">
        <v>245</v>
      </c>
      <c r="O34" s="59" t="s">
        <v>42</v>
      </c>
      <c r="P34" s="113" t="s">
        <v>360</v>
      </c>
      <c r="Q34" s="114">
        <v>274</v>
      </c>
      <c r="R34" s="54" t="s">
        <v>112</v>
      </c>
      <c r="S34" s="53" t="s">
        <v>395</v>
      </c>
      <c r="T34" s="59"/>
      <c r="U34" s="59"/>
      <c r="V34" s="59"/>
      <c r="W34" s="54" t="s">
        <v>123</v>
      </c>
      <c r="X34" s="54" t="s">
        <v>124</v>
      </c>
      <c r="Y34" s="120" t="s">
        <v>402</v>
      </c>
      <c r="AC34" s="181"/>
    </row>
    <row r="35" spans="1:29" s="60" customFormat="1" ht="25.5" customHeight="1">
      <c r="A35" s="117" t="s">
        <v>94</v>
      </c>
      <c r="B35" s="260" t="s">
        <v>216</v>
      </c>
      <c r="C35" s="261"/>
      <c r="D35" s="261"/>
      <c r="E35" s="262"/>
      <c r="F35" s="54">
        <v>3266</v>
      </c>
      <c r="G35" s="54">
        <v>8</v>
      </c>
      <c r="H35" s="54" t="s">
        <v>3</v>
      </c>
      <c r="I35" s="54">
        <v>8</v>
      </c>
      <c r="J35" s="54" t="s">
        <v>122</v>
      </c>
      <c r="K35" s="54">
        <v>18</v>
      </c>
      <c r="L35" s="54">
        <v>80</v>
      </c>
      <c r="M35" s="54" t="s">
        <v>33</v>
      </c>
      <c r="N35" s="108">
        <v>12.5</v>
      </c>
      <c r="O35" s="54" t="s">
        <v>18</v>
      </c>
      <c r="P35" s="113" t="s">
        <v>360</v>
      </c>
      <c r="Q35" s="54">
        <v>274</v>
      </c>
      <c r="R35" s="54" t="s">
        <v>112</v>
      </c>
      <c r="S35" s="53" t="s">
        <v>397</v>
      </c>
      <c r="T35" s="59">
        <v>1</v>
      </c>
      <c r="U35" s="59"/>
      <c r="V35" s="59"/>
      <c r="W35" s="54" t="s">
        <v>123</v>
      </c>
      <c r="X35" s="54" t="s">
        <v>124</v>
      </c>
      <c r="Y35" s="120" t="s">
        <v>402</v>
      </c>
      <c r="AC35" s="181"/>
    </row>
    <row r="36" spans="1:29" s="60" customFormat="1" ht="25.5" customHeight="1">
      <c r="A36" s="117" t="s">
        <v>287</v>
      </c>
      <c r="B36" s="260" t="s">
        <v>232</v>
      </c>
      <c r="C36" s="261"/>
      <c r="D36" s="261"/>
      <c r="E36" s="262"/>
      <c r="F36" s="54">
        <v>3265</v>
      </c>
      <c r="G36" s="54">
        <v>8</v>
      </c>
      <c r="H36" s="54" t="s">
        <v>3</v>
      </c>
      <c r="I36" s="54">
        <v>8</v>
      </c>
      <c r="J36" s="54" t="s">
        <v>122</v>
      </c>
      <c r="K36" s="54">
        <v>1</v>
      </c>
      <c r="L36" s="54">
        <v>80</v>
      </c>
      <c r="M36" s="54" t="s">
        <v>32</v>
      </c>
      <c r="N36" s="54">
        <v>1.2</v>
      </c>
      <c r="O36" s="54" t="s">
        <v>18</v>
      </c>
      <c r="P36" s="113" t="s">
        <v>360</v>
      </c>
      <c r="Q36" s="114">
        <v>274</v>
      </c>
      <c r="R36" s="54" t="s">
        <v>112</v>
      </c>
      <c r="S36" s="53" t="s">
        <v>395</v>
      </c>
      <c r="T36" s="59"/>
      <c r="U36" s="59"/>
      <c r="V36" s="59"/>
      <c r="W36" s="54" t="s">
        <v>123</v>
      </c>
      <c r="X36" s="54" t="s">
        <v>124</v>
      </c>
      <c r="Y36" s="120" t="s">
        <v>402</v>
      </c>
      <c r="AC36" s="181"/>
    </row>
    <row r="37" spans="1:29" s="60" customFormat="1" ht="12.75" customHeight="1">
      <c r="A37" s="117" t="s">
        <v>273</v>
      </c>
      <c r="B37" s="260" t="s">
        <v>47</v>
      </c>
      <c r="C37" s="261"/>
      <c r="D37" s="261"/>
      <c r="E37" s="262"/>
      <c r="F37" s="54">
        <v>1840</v>
      </c>
      <c r="G37" s="54">
        <v>8</v>
      </c>
      <c r="H37" s="54" t="s">
        <v>4</v>
      </c>
      <c r="I37" s="54">
        <v>8</v>
      </c>
      <c r="J37" s="54" t="s">
        <v>122</v>
      </c>
      <c r="K37" s="54">
        <v>1</v>
      </c>
      <c r="L37" s="54">
        <v>80</v>
      </c>
      <c r="M37" s="54" t="s">
        <v>32</v>
      </c>
      <c r="N37" s="54">
        <v>2.8</v>
      </c>
      <c r="O37" s="54" t="s">
        <v>42</v>
      </c>
      <c r="P37" s="54" t="s">
        <v>401</v>
      </c>
      <c r="Q37" s="54">
        <v>223</v>
      </c>
      <c r="R37" s="54" t="s">
        <v>112</v>
      </c>
      <c r="S37" s="118" t="s">
        <v>387</v>
      </c>
      <c r="T37" s="54"/>
      <c r="U37" s="54"/>
      <c r="V37" s="54"/>
      <c r="W37" s="54" t="s">
        <v>191</v>
      </c>
      <c r="X37" s="54" t="s">
        <v>192</v>
      </c>
      <c r="Y37" s="120" t="s">
        <v>402</v>
      </c>
      <c r="AC37" s="181"/>
    </row>
    <row r="38" spans="1:29" s="60" customFormat="1" ht="24" customHeight="1">
      <c r="A38" s="117" t="s">
        <v>274</v>
      </c>
      <c r="B38" s="260" t="s">
        <v>296</v>
      </c>
      <c r="C38" s="272"/>
      <c r="D38" s="272"/>
      <c r="E38" s="273"/>
      <c r="F38" s="54">
        <v>1760</v>
      </c>
      <c r="G38" s="54">
        <v>8</v>
      </c>
      <c r="H38" s="54" t="s">
        <v>3</v>
      </c>
      <c r="I38" s="54">
        <v>8</v>
      </c>
      <c r="J38" s="54" t="s">
        <v>122</v>
      </c>
      <c r="K38" s="109" t="s">
        <v>20</v>
      </c>
      <c r="L38" s="54">
        <v>80</v>
      </c>
      <c r="M38" s="54" t="s">
        <v>33</v>
      </c>
      <c r="N38" s="108">
        <v>13.6</v>
      </c>
      <c r="O38" s="54" t="s">
        <v>18</v>
      </c>
      <c r="P38" s="113" t="s">
        <v>360</v>
      </c>
      <c r="Q38" s="59">
        <v>274</v>
      </c>
      <c r="R38" s="54" t="s">
        <v>112</v>
      </c>
      <c r="S38" s="53" t="s">
        <v>386</v>
      </c>
      <c r="T38" s="54"/>
      <c r="U38" s="59"/>
      <c r="V38" s="59"/>
      <c r="W38" s="54" t="s">
        <v>123</v>
      </c>
      <c r="X38" s="54" t="s">
        <v>124</v>
      </c>
      <c r="Y38" s="120" t="s">
        <v>402</v>
      </c>
      <c r="AA38" s="119"/>
      <c r="AC38" s="181"/>
    </row>
    <row r="39" spans="1:29" s="29" customFormat="1" ht="25.5" customHeight="1">
      <c r="A39" s="117" t="s">
        <v>133</v>
      </c>
      <c r="B39" s="260" t="s">
        <v>220</v>
      </c>
      <c r="C39" s="261"/>
      <c r="D39" s="261"/>
      <c r="E39" s="262"/>
      <c r="F39" s="54">
        <v>3267</v>
      </c>
      <c r="G39" s="54">
        <v>8</v>
      </c>
      <c r="H39" s="54" t="s">
        <v>3</v>
      </c>
      <c r="I39" s="54">
        <v>8</v>
      </c>
      <c r="J39" s="54" t="s">
        <v>122</v>
      </c>
      <c r="K39" s="54">
        <v>18</v>
      </c>
      <c r="L39" s="54">
        <v>80</v>
      </c>
      <c r="M39" s="54" t="s">
        <v>33</v>
      </c>
      <c r="N39" s="54">
        <v>12.6</v>
      </c>
      <c r="O39" s="54" t="s">
        <v>18</v>
      </c>
      <c r="P39" s="113" t="s">
        <v>20</v>
      </c>
      <c r="Q39" s="114">
        <v>274</v>
      </c>
      <c r="R39" s="54" t="s">
        <v>112</v>
      </c>
      <c r="S39" s="53" t="s">
        <v>35</v>
      </c>
      <c r="T39" s="54">
        <v>1</v>
      </c>
      <c r="U39" s="59"/>
      <c r="V39" s="59"/>
      <c r="W39" s="54" t="s">
        <v>123</v>
      </c>
      <c r="X39" s="54" t="s">
        <v>124</v>
      </c>
      <c r="Y39" s="120" t="s">
        <v>402</v>
      </c>
      <c r="AA39" s="31"/>
      <c r="AC39" s="39"/>
    </row>
    <row r="40" spans="1:29" s="29" customFormat="1" ht="25.5" customHeight="1">
      <c r="A40" s="117" t="s">
        <v>271</v>
      </c>
      <c r="B40" s="260" t="s">
        <v>216</v>
      </c>
      <c r="C40" s="261"/>
      <c r="D40" s="261"/>
      <c r="E40" s="262"/>
      <c r="F40" s="54">
        <v>3266</v>
      </c>
      <c r="G40" s="54">
        <v>8</v>
      </c>
      <c r="H40" s="54" t="s">
        <v>3</v>
      </c>
      <c r="I40" s="54">
        <v>8</v>
      </c>
      <c r="J40" s="54" t="s">
        <v>122</v>
      </c>
      <c r="K40" s="54">
        <v>18</v>
      </c>
      <c r="L40" s="54">
        <v>80</v>
      </c>
      <c r="M40" s="54" t="s">
        <v>33</v>
      </c>
      <c r="N40" s="108">
        <v>12.4</v>
      </c>
      <c r="O40" s="54" t="s">
        <v>18</v>
      </c>
      <c r="P40" s="113" t="s">
        <v>20</v>
      </c>
      <c r="Q40" s="54">
        <v>274</v>
      </c>
      <c r="R40" s="54" t="s">
        <v>112</v>
      </c>
      <c r="S40" s="53" t="s">
        <v>35</v>
      </c>
      <c r="T40" s="59">
        <v>1</v>
      </c>
      <c r="U40" s="59"/>
      <c r="V40" s="59"/>
      <c r="W40" s="54" t="s">
        <v>123</v>
      </c>
      <c r="X40" s="54" t="s">
        <v>124</v>
      </c>
      <c r="Y40" s="120" t="s">
        <v>402</v>
      </c>
      <c r="AA40" s="31"/>
      <c r="AC40" s="39"/>
    </row>
    <row r="41" spans="1:29" s="29" customFormat="1" ht="25.5" customHeight="1">
      <c r="A41" s="117" t="s">
        <v>304</v>
      </c>
      <c r="B41" s="260" t="s">
        <v>221</v>
      </c>
      <c r="C41" s="261"/>
      <c r="D41" s="261"/>
      <c r="E41" s="262"/>
      <c r="F41" s="54">
        <v>3267</v>
      </c>
      <c r="G41" s="54">
        <v>8</v>
      </c>
      <c r="H41" s="54" t="s">
        <v>4</v>
      </c>
      <c r="I41" s="54">
        <v>8</v>
      </c>
      <c r="J41" s="54" t="s">
        <v>122</v>
      </c>
      <c r="K41" s="54">
        <v>18</v>
      </c>
      <c r="L41" s="54">
        <v>80</v>
      </c>
      <c r="M41" s="54" t="s">
        <v>33</v>
      </c>
      <c r="N41" s="56" t="s">
        <v>263</v>
      </c>
      <c r="O41" s="54" t="s">
        <v>42</v>
      </c>
      <c r="P41" s="113" t="s">
        <v>20</v>
      </c>
      <c r="Q41" s="54" t="s">
        <v>105</v>
      </c>
      <c r="R41" s="54" t="s">
        <v>112</v>
      </c>
      <c r="S41" s="53" t="s">
        <v>35</v>
      </c>
      <c r="T41" s="54">
        <v>1</v>
      </c>
      <c r="U41" s="59"/>
      <c r="V41" s="59"/>
      <c r="W41" s="54" t="s">
        <v>191</v>
      </c>
      <c r="X41" s="54" t="s">
        <v>192</v>
      </c>
      <c r="Y41" s="120" t="s">
        <v>402</v>
      </c>
      <c r="AA41" s="31"/>
      <c r="AC41" s="39"/>
    </row>
    <row r="42" spans="1:29" s="29" customFormat="1" ht="25.5" customHeight="1">
      <c r="A42" s="117" t="s">
        <v>272</v>
      </c>
      <c r="B42" s="260" t="s">
        <v>210</v>
      </c>
      <c r="C42" s="261"/>
      <c r="D42" s="261"/>
      <c r="E42" s="262"/>
      <c r="F42" s="54">
        <v>3264</v>
      </c>
      <c r="G42" s="54">
        <v>8</v>
      </c>
      <c r="H42" s="54" t="s">
        <v>4</v>
      </c>
      <c r="I42" s="54">
        <v>8</v>
      </c>
      <c r="J42" s="54" t="s">
        <v>122</v>
      </c>
      <c r="K42" s="54">
        <v>1</v>
      </c>
      <c r="L42" s="54">
        <v>80</v>
      </c>
      <c r="M42" s="54" t="s">
        <v>32</v>
      </c>
      <c r="N42" s="54">
        <v>0</v>
      </c>
      <c r="O42" s="54" t="s">
        <v>42</v>
      </c>
      <c r="P42" s="113" t="s">
        <v>20</v>
      </c>
      <c r="Q42" s="54" t="s">
        <v>106</v>
      </c>
      <c r="R42" s="54" t="s">
        <v>112</v>
      </c>
      <c r="S42" s="53" t="s">
        <v>14</v>
      </c>
      <c r="T42" s="59"/>
      <c r="U42" s="54"/>
      <c r="V42" s="54"/>
      <c r="W42" s="54" t="s">
        <v>191</v>
      </c>
      <c r="X42" s="54" t="s">
        <v>192</v>
      </c>
      <c r="Y42" s="120" t="s">
        <v>402</v>
      </c>
      <c r="AA42" s="60"/>
      <c r="AC42" s="39"/>
    </row>
    <row r="43" spans="1:29" s="29" customFormat="1">
      <c r="A43" s="117" t="s">
        <v>101</v>
      </c>
      <c r="B43" s="260" t="s">
        <v>5</v>
      </c>
      <c r="C43" s="261"/>
      <c r="D43" s="261"/>
      <c r="E43" s="262"/>
      <c r="F43" s="54">
        <v>1824</v>
      </c>
      <c r="G43" s="54">
        <v>8</v>
      </c>
      <c r="H43" s="54" t="s">
        <v>3</v>
      </c>
      <c r="I43" s="54">
        <v>8</v>
      </c>
      <c r="J43" s="54" t="s">
        <v>122</v>
      </c>
      <c r="K43" s="54">
        <v>18</v>
      </c>
      <c r="L43" s="54">
        <v>80</v>
      </c>
      <c r="M43" s="54" t="s">
        <v>33</v>
      </c>
      <c r="N43" s="59">
        <v>13.7</v>
      </c>
      <c r="O43" s="54" t="s">
        <v>18</v>
      </c>
      <c r="P43" s="54" t="s">
        <v>26</v>
      </c>
      <c r="Q43" s="54" t="s">
        <v>20</v>
      </c>
      <c r="R43" s="54" t="s">
        <v>112</v>
      </c>
      <c r="S43" s="107" t="s">
        <v>21</v>
      </c>
      <c r="T43" s="54">
        <v>1</v>
      </c>
      <c r="U43" s="54"/>
      <c r="V43" s="54"/>
      <c r="W43" s="54" t="s">
        <v>123</v>
      </c>
      <c r="X43" s="54" t="s">
        <v>124</v>
      </c>
      <c r="Y43" s="120" t="s">
        <v>402</v>
      </c>
      <c r="AA43" s="60"/>
      <c r="AC43" s="39"/>
    </row>
    <row r="44" spans="1:29" s="29" customFormat="1">
      <c r="A44" s="53" t="s">
        <v>179</v>
      </c>
      <c r="B44" s="260" t="s">
        <v>5</v>
      </c>
      <c r="C44" s="261"/>
      <c r="D44" s="261"/>
      <c r="E44" s="262"/>
      <c r="F44" s="54">
        <v>1824</v>
      </c>
      <c r="G44" s="54">
        <v>8</v>
      </c>
      <c r="H44" s="54" t="s">
        <v>3</v>
      </c>
      <c r="I44" s="54">
        <v>8</v>
      </c>
      <c r="J44" s="54" t="s">
        <v>122</v>
      </c>
      <c r="K44" s="54">
        <v>18</v>
      </c>
      <c r="L44" s="54">
        <v>80</v>
      </c>
      <c r="M44" s="54" t="s">
        <v>33</v>
      </c>
      <c r="N44" s="54" t="s">
        <v>199</v>
      </c>
      <c r="O44" s="54" t="s">
        <v>18</v>
      </c>
      <c r="P44" s="54" t="s">
        <v>26</v>
      </c>
      <c r="Q44" s="54" t="s">
        <v>20</v>
      </c>
      <c r="R44" s="54" t="s">
        <v>112</v>
      </c>
      <c r="S44" s="53" t="s">
        <v>390</v>
      </c>
      <c r="T44" s="54">
        <v>1</v>
      </c>
      <c r="U44" s="54"/>
      <c r="V44" s="54"/>
      <c r="W44" s="54" t="s">
        <v>123</v>
      </c>
      <c r="X44" s="54" t="s">
        <v>124</v>
      </c>
      <c r="Y44" s="109"/>
      <c r="AA44" s="60"/>
      <c r="AC44" s="39"/>
    </row>
    <row r="45" spans="1:29" s="29" customFormat="1" ht="36" customHeight="1">
      <c r="A45" s="117" t="s">
        <v>264</v>
      </c>
      <c r="B45" s="260" t="s">
        <v>228</v>
      </c>
      <c r="C45" s="261"/>
      <c r="D45" s="261"/>
      <c r="E45" s="262"/>
      <c r="F45" s="54">
        <v>2693</v>
      </c>
      <c r="G45" s="54">
        <v>8</v>
      </c>
      <c r="H45" s="54" t="s">
        <v>4</v>
      </c>
      <c r="I45" s="54">
        <v>8</v>
      </c>
      <c r="J45" s="54" t="s">
        <v>122</v>
      </c>
      <c r="K45" s="54"/>
      <c r="L45" s="54">
        <v>80</v>
      </c>
      <c r="M45" s="54" t="s">
        <v>32</v>
      </c>
      <c r="N45" s="108">
        <v>4</v>
      </c>
      <c r="O45" s="54" t="s">
        <v>18</v>
      </c>
      <c r="P45" s="113" t="s">
        <v>20</v>
      </c>
      <c r="Q45" s="114">
        <v>274</v>
      </c>
      <c r="R45" s="114" t="s">
        <v>112</v>
      </c>
      <c r="S45" s="53" t="s">
        <v>35</v>
      </c>
      <c r="T45" s="59">
        <v>1</v>
      </c>
      <c r="U45" s="59"/>
      <c r="V45" s="59"/>
      <c r="W45" s="54" t="s">
        <v>191</v>
      </c>
      <c r="X45" s="54" t="s">
        <v>192</v>
      </c>
      <c r="Y45" s="120" t="s">
        <v>402</v>
      </c>
      <c r="AA45" s="31"/>
      <c r="AC45" s="39"/>
    </row>
    <row r="46" spans="1:29" s="31" customFormat="1" ht="39.6">
      <c r="A46" s="117" t="s">
        <v>165</v>
      </c>
      <c r="B46" s="269" t="s">
        <v>89</v>
      </c>
      <c r="C46" s="270"/>
      <c r="D46" s="270"/>
      <c r="E46" s="271"/>
      <c r="F46" s="54">
        <v>1908</v>
      </c>
      <c r="G46" s="54">
        <v>8</v>
      </c>
      <c r="H46" s="54" t="s">
        <v>3</v>
      </c>
      <c r="I46" s="54">
        <v>8</v>
      </c>
      <c r="J46" s="54" t="s">
        <v>122</v>
      </c>
      <c r="K46" s="54">
        <v>5</v>
      </c>
      <c r="L46" s="54">
        <v>80</v>
      </c>
      <c r="M46" s="54" t="s">
        <v>33</v>
      </c>
      <c r="N46" s="54">
        <v>12.5</v>
      </c>
      <c r="O46" s="59" t="s">
        <v>393</v>
      </c>
      <c r="P46" s="54" t="s">
        <v>26</v>
      </c>
      <c r="Q46" s="112" t="s">
        <v>20</v>
      </c>
      <c r="R46" s="54" t="s">
        <v>112</v>
      </c>
      <c r="S46" s="53" t="s">
        <v>392</v>
      </c>
      <c r="T46" s="54">
        <v>1</v>
      </c>
      <c r="U46" s="54" t="s">
        <v>7</v>
      </c>
      <c r="V46" s="54" t="s">
        <v>126</v>
      </c>
      <c r="W46" s="54" t="s">
        <v>123</v>
      </c>
      <c r="X46" s="54" t="s">
        <v>124</v>
      </c>
      <c r="Y46" s="120" t="s">
        <v>402</v>
      </c>
      <c r="AA46" s="60"/>
      <c r="AC46" s="182"/>
    </row>
    <row r="47" spans="1:29" s="71" customFormat="1" ht="26.4">
      <c r="A47" s="65" t="s">
        <v>174</v>
      </c>
      <c r="B47" s="263" t="s">
        <v>219</v>
      </c>
      <c r="C47" s="264"/>
      <c r="D47" s="264"/>
      <c r="E47" s="265"/>
      <c r="F47" s="66">
        <v>3266</v>
      </c>
      <c r="G47" s="66">
        <v>8</v>
      </c>
      <c r="H47" s="66" t="s">
        <v>4</v>
      </c>
      <c r="I47" s="66">
        <v>8</v>
      </c>
      <c r="J47" s="67" t="s">
        <v>122</v>
      </c>
      <c r="K47" s="66">
        <v>18</v>
      </c>
      <c r="L47" s="66">
        <v>80</v>
      </c>
      <c r="M47" s="66" t="s">
        <v>33</v>
      </c>
      <c r="N47" s="68" t="s">
        <v>242</v>
      </c>
      <c r="O47" s="67" t="s">
        <v>18</v>
      </c>
      <c r="P47" s="69" t="s">
        <v>20</v>
      </c>
      <c r="Q47" s="66" t="s">
        <v>106</v>
      </c>
      <c r="R47" s="66" t="s">
        <v>112</v>
      </c>
      <c r="S47" s="65" t="s">
        <v>35</v>
      </c>
      <c r="T47" s="70">
        <v>1</v>
      </c>
      <c r="U47" s="70"/>
      <c r="V47" s="70"/>
      <c r="W47" s="67" t="s">
        <v>191</v>
      </c>
      <c r="X47" s="67" t="s">
        <v>192</v>
      </c>
      <c r="Y47" s="71" t="s">
        <v>193</v>
      </c>
      <c r="AC47" s="183"/>
    </row>
    <row r="48" spans="1:29" s="71" customFormat="1" ht="55.5" customHeight="1">
      <c r="A48" s="97" t="s">
        <v>172</v>
      </c>
      <c r="B48" s="263" t="s">
        <v>293</v>
      </c>
      <c r="C48" s="264"/>
      <c r="D48" s="264"/>
      <c r="E48" s="265"/>
      <c r="F48" s="66">
        <v>1760</v>
      </c>
      <c r="G48" s="66">
        <v>8</v>
      </c>
      <c r="H48" s="66" t="s">
        <v>4</v>
      </c>
      <c r="I48" s="66">
        <v>8</v>
      </c>
      <c r="J48" s="67" t="s">
        <v>122</v>
      </c>
      <c r="K48" s="66"/>
      <c r="L48" s="66">
        <v>80</v>
      </c>
      <c r="M48" s="66" t="s">
        <v>32</v>
      </c>
      <c r="N48" s="68" t="s">
        <v>104</v>
      </c>
      <c r="O48" s="67" t="s">
        <v>18</v>
      </c>
      <c r="P48" s="69" t="s">
        <v>20</v>
      </c>
      <c r="Q48" s="66" t="s">
        <v>106</v>
      </c>
      <c r="R48" s="66" t="s">
        <v>112</v>
      </c>
      <c r="S48" s="97" t="s">
        <v>14</v>
      </c>
      <c r="T48" s="70"/>
      <c r="U48" s="70"/>
      <c r="V48" s="70"/>
      <c r="W48" s="67" t="s">
        <v>191</v>
      </c>
      <c r="X48" s="67" t="s">
        <v>192</v>
      </c>
      <c r="AC48" s="183"/>
    </row>
    <row r="49" spans="1:29" s="71" customFormat="1">
      <c r="A49" s="65" t="s">
        <v>171</v>
      </c>
      <c r="B49" s="263" t="s">
        <v>16</v>
      </c>
      <c r="C49" s="264"/>
      <c r="D49" s="264"/>
      <c r="E49" s="265"/>
      <c r="F49" s="66">
        <v>2810</v>
      </c>
      <c r="G49" s="66" t="s">
        <v>15</v>
      </c>
      <c r="H49" s="66" t="s">
        <v>4</v>
      </c>
      <c r="I49" s="66" t="s">
        <v>15</v>
      </c>
      <c r="J49" s="67" t="s">
        <v>122</v>
      </c>
      <c r="K49" s="66" t="s">
        <v>20</v>
      </c>
      <c r="L49" s="67">
        <v>60</v>
      </c>
      <c r="M49" s="66" t="s">
        <v>32</v>
      </c>
      <c r="N49" s="67" t="s">
        <v>262</v>
      </c>
      <c r="O49" s="67" t="s">
        <v>18</v>
      </c>
      <c r="P49" s="67" t="s">
        <v>203</v>
      </c>
      <c r="Q49" s="72" t="s">
        <v>105</v>
      </c>
      <c r="R49" s="72" t="s">
        <v>114</v>
      </c>
      <c r="S49" s="65" t="s">
        <v>14</v>
      </c>
      <c r="T49" s="70" t="s">
        <v>55</v>
      </c>
      <c r="U49" s="70"/>
      <c r="V49" s="70"/>
      <c r="W49" s="67" t="s">
        <v>192</v>
      </c>
      <c r="X49" s="67" t="s">
        <v>204</v>
      </c>
      <c r="Y49" s="71" t="s">
        <v>193</v>
      </c>
      <c r="AC49" s="183"/>
    </row>
    <row r="50" spans="1:29" s="71" customFormat="1">
      <c r="A50" s="65" t="s">
        <v>170</v>
      </c>
      <c r="B50" s="263" t="s">
        <v>233</v>
      </c>
      <c r="C50" s="264"/>
      <c r="D50" s="264"/>
      <c r="E50" s="265"/>
      <c r="F50" s="66">
        <v>3265</v>
      </c>
      <c r="G50" s="66">
        <v>8</v>
      </c>
      <c r="H50" s="66" t="s">
        <v>3</v>
      </c>
      <c r="I50" s="66">
        <v>8</v>
      </c>
      <c r="J50" s="67" t="s">
        <v>122</v>
      </c>
      <c r="K50" s="66">
        <v>1</v>
      </c>
      <c r="L50" s="66">
        <v>80</v>
      </c>
      <c r="M50" s="66" t="s">
        <v>32</v>
      </c>
      <c r="N50" s="66" t="s">
        <v>245</v>
      </c>
      <c r="O50" s="66" t="s">
        <v>18</v>
      </c>
      <c r="P50" s="69" t="s">
        <v>20</v>
      </c>
      <c r="Q50" s="72">
        <v>274</v>
      </c>
      <c r="R50" s="66" t="s">
        <v>112</v>
      </c>
      <c r="S50" s="65" t="s">
        <v>14</v>
      </c>
      <c r="T50" s="70" t="s">
        <v>55</v>
      </c>
      <c r="U50" s="70"/>
      <c r="V50" s="70"/>
      <c r="W50" s="66" t="s">
        <v>123</v>
      </c>
      <c r="X50" s="66" t="s">
        <v>124</v>
      </c>
      <c r="Y50" s="71" t="s">
        <v>193</v>
      </c>
      <c r="AC50" s="183"/>
    </row>
    <row r="51" spans="1:29" s="71" customFormat="1" ht="26.4">
      <c r="A51" s="65" t="s">
        <v>168</v>
      </c>
      <c r="B51" s="263" t="s">
        <v>227</v>
      </c>
      <c r="C51" s="264"/>
      <c r="D51" s="264"/>
      <c r="E51" s="265"/>
      <c r="F51" s="66">
        <v>1719</v>
      </c>
      <c r="G51" s="66">
        <v>8</v>
      </c>
      <c r="H51" s="66" t="s">
        <v>3</v>
      </c>
      <c r="I51" s="66">
        <v>8</v>
      </c>
      <c r="J51" s="67" t="s">
        <v>122</v>
      </c>
      <c r="K51" s="66">
        <v>18</v>
      </c>
      <c r="L51" s="66">
        <v>80</v>
      </c>
      <c r="M51" s="66" t="s">
        <v>33</v>
      </c>
      <c r="N51" s="66" t="s">
        <v>41</v>
      </c>
      <c r="O51" s="66" t="s">
        <v>18</v>
      </c>
      <c r="P51" s="67" t="s">
        <v>26</v>
      </c>
      <c r="Q51" s="66">
        <v>274</v>
      </c>
      <c r="R51" s="66" t="s">
        <v>112</v>
      </c>
      <c r="S51" s="65" t="s">
        <v>93</v>
      </c>
      <c r="T51" s="70">
        <v>1</v>
      </c>
      <c r="U51" s="70">
        <v>2</v>
      </c>
      <c r="V51" s="70"/>
      <c r="W51" s="67" t="s">
        <v>123</v>
      </c>
      <c r="X51" s="67" t="s">
        <v>124</v>
      </c>
      <c r="Y51" s="71" t="s">
        <v>193</v>
      </c>
      <c r="AC51" s="183"/>
    </row>
    <row r="52" spans="1:29" s="71" customFormat="1" ht="24.75" customHeight="1">
      <c r="A52" s="65" t="s">
        <v>167</v>
      </c>
      <c r="B52" s="266" t="s">
        <v>231</v>
      </c>
      <c r="C52" s="267"/>
      <c r="D52" s="267"/>
      <c r="E52" s="268"/>
      <c r="F52" s="66"/>
      <c r="G52" s="66"/>
      <c r="H52" s="66"/>
      <c r="I52" s="66"/>
      <c r="J52" s="66"/>
      <c r="K52" s="66"/>
      <c r="L52" s="66"/>
      <c r="M52" s="66" t="s">
        <v>39</v>
      </c>
      <c r="N52" s="66" t="s">
        <v>38</v>
      </c>
      <c r="O52" s="66"/>
      <c r="P52" s="66"/>
      <c r="Q52" s="66"/>
      <c r="R52" s="66"/>
      <c r="S52" s="73"/>
      <c r="T52" s="66"/>
      <c r="U52" s="66"/>
      <c r="V52" s="66"/>
      <c r="W52" s="66"/>
      <c r="X52" s="66"/>
      <c r="Y52" s="71" t="s">
        <v>193</v>
      </c>
      <c r="AC52" s="183"/>
    </row>
    <row r="53" spans="1:29" s="71" customFormat="1" ht="12.75" customHeight="1">
      <c r="A53" s="65" t="s">
        <v>166</v>
      </c>
      <c r="B53" s="263" t="s">
        <v>228</v>
      </c>
      <c r="C53" s="264"/>
      <c r="D53" s="264"/>
      <c r="E53" s="265"/>
      <c r="F53" s="66">
        <v>2693</v>
      </c>
      <c r="G53" s="66">
        <v>8</v>
      </c>
      <c r="H53" s="66" t="s">
        <v>4</v>
      </c>
      <c r="I53" s="66">
        <v>8</v>
      </c>
      <c r="J53" s="67" t="s">
        <v>122</v>
      </c>
      <c r="K53" s="66" t="s">
        <v>20</v>
      </c>
      <c r="L53" s="67">
        <v>80</v>
      </c>
      <c r="M53" s="66" t="s">
        <v>32</v>
      </c>
      <c r="N53" s="67" t="s">
        <v>249</v>
      </c>
      <c r="O53" s="66" t="s">
        <v>18</v>
      </c>
      <c r="P53" s="69" t="s">
        <v>20</v>
      </c>
      <c r="Q53" s="72">
        <v>274</v>
      </c>
      <c r="R53" s="72" t="s">
        <v>112</v>
      </c>
      <c r="S53" s="65" t="s">
        <v>35</v>
      </c>
      <c r="T53" s="70">
        <v>1</v>
      </c>
      <c r="U53" s="70"/>
      <c r="V53" s="70"/>
      <c r="W53" s="67" t="s">
        <v>191</v>
      </c>
      <c r="X53" s="67" t="s">
        <v>192</v>
      </c>
      <c r="Y53" s="71" t="s">
        <v>193</v>
      </c>
      <c r="AC53" s="183"/>
    </row>
    <row r="54" spans="1:29" s="71" customFormat="1">
      <c r="A54" s="65" t="s">
        <v>164</v>
      </c>
      <c r="B54" s="263" t="s">
        <v>212</v>
      </c>
      <c r="C54" s="264"/>
      <c r="D54" s="264"/>
      <c r="E54" s="265"/>
      <c r="F54" s="66">
        <v>3265</v>
      </c>
      <c r="G54" s="66">
        <v>8</v>
      </c>
      <c r="H54" s="66" t="s">
        <v>4</v>
      </c>
      <c r="I54" s="66">
        <v>8</v>
      </c>
      <c r="J54" s="67" t="s">
        <v>122</v>
      </c>
      <c r="K54" s="66">
        <v>1</v>
      </c>
      <c r="L54" s="67">
        <v>80</v>
      </c>
      <c r="M54" s="66" t="s">
        <v>32</v>
      </c>
      <c r="N54" s="66">
        <v>4</v>
      </c>
      <c r="O54" s="66" t="s">
        <v>18</v>
      </c>
      <c r="P54" s="69" t="s">
        <v>20</v>
      </c>
      <c r="Q54" s="66" t="s">
        <v>106</v>
      </c>
      <c r="R54" s="66" t="s">
        <v>112</v>
      </c>
      <c r="S54" s="65" t="s">
        <v>14</v>
      </c>
      <c r="T54" s="70" t="s">
        <v>55</v>
      </c>
      <c r="U54" s="70"/>
      <c r="V54" s="70"/>
      <c r="W54" s="66" t="s">
        <v>191</v>
      </c>
      <c r="X54" s="66" t="s">
        <v>192</v>
      </c>
      <c r="Y54" s="71" t="s">
        <v>193</v>
      </c>
      <c r="AC54" s="183"/>
    </row>
    <row r="55" spans="1:29" s="71" customFormat="1">
      <c r="A55" s="65" t="s">
        <v>162</v>
      </c>
      <c r="B55" s="263" t="s">
        <v>5</v>
      </c>
      <c r="C55" s="264"/>
      <c r="D55" s="264"/>
      <c r="E55" s="265"/>
      <c r="F55" s="66">
        <v>1824</v>
      </c>
      <c r="G55" s="66">
        <v>8</v>
      </c>
      <c r="H55" s="66" t="s">
        <v>3</v>
      </c>
      <c r="I55" s="66">
        <v>8</v>
      </c>
      <c r="J55" s="67" t="s">
        <v>122</v>
      </c>
      <c r="K55" s="66">
        <v>18</v>
      </c>
      <c r="L55" s="66">
        <v>80</v>
      </c>
      <c r="M55" s="66" t="s">
        <v>33</v>
      </c>
      <c r="N55" s="66" t="s">
        <v>250</v>
      </c>
      <c r="O55" s="66" t="s">
        <v>18</v>
      </c>
      <c r="P55" s="66" t="s">
        <v>26</v>
      </c>
      <c r="Q55" s="66" t="s">
        <v>20</v>
      </c>
      <c r="R55" s="66" t="s">
        <v>112</v>
      </c>
      <c r="S55" s="73" t="s">
        <v>21</v>
      </c>
      <c r="T55" s="66">
        <v>1</v>
      </c>
      <c r="U55" s="66"/>
      <c r="V55" s="66"/>
      <c r="W55" s="66" t="s">
        <v>123</v>
      </c>
      <c r="X55" s="66" t="s">
        <v>124</v>
      </c>
      <c r="Y55" s="71" t="s">
        <v>193</v>
      </c>
      <c r="AC55" s="183"/>
    </row>
    <row r="56" spans="1:29" s="71" customFormat="1" ht="25.5" customHeight="1">
      <c r="A56" s="65" t="s">
        <v>161</v>
      </c>
      <c r="B56" s="266" t="s">
        <v>231</v>
      </c>
      <c r="C56" s="267"/>
      <c r="D56" s="267"/>
      <c r="E56" s="268"/>
      <c r="F56" s="66"/>
      <c r="G56" s="66"/>
      <c r="H56" s="66"/>
      <c r="I56" s="66"/>
      <c r="J56" s="66"/>
      <c r="K56" s="66"/>
      <c r="L56" s="66"/>
      <c r="M56" s="66" t="s">
        <v>39</v>
      </c>
      <c r="N56" s="66" t="s">
        <v>43</v>
      </c>
      <c r="O56" s="66" t="s">
        <v>18</v>
      </c>
      <c r="P56" s="66"/>
      <c r="Q56" s="66"/>
      <c r="R56" s="66"/>
      <c r="S56" s="65"/>
      <c r="T56" s="70"/>
      <c r="U56" s="70"/>
      <c r="V56" s="70"/>
      <c r="W56" s="66"/>
      <c r="X56" s="66"/>
      <c r="Y56" s="71" t="s">
        <v>193</v>
      </c>
      <c r="AC56" s="183"/>
    </row>
    <row r="57" spans="1:29" s="71" customFormat="1" ht="60.75" customHeight="1">
      <c r="A57" s="65" t="s">
        <v>160</v>
      </c>
      <c r="B57" s="263" t="s">
        <v>17</v>
      </c>
      <c r="C57" s="264"/>
      <c r="D57" s="264"/>
      <c r="E57" s="265"/>
      <c r="F57" s="66">
        <v>1824</v>
      </c>
      <c r="G57" s="66">
        <v>8</v>
      </c>
      <c r="H57" s="66" t="s">
        <v>4</v>
      </c>
      <c r="I57" s="66">
        <v>8</v>
      </c>
      <c r="J57" s="67" t="s">
        <v>122</v>
      </c>
      <c r="K57" s="66">
        <v>18</v>
      </c>
      <c r="L57" s="66">
        <v>80</v>
      </c>
      <c r="M57" s="66" t="s">
        <v>33</v>
      </c>
      <c r="N57" s="66">
        <v>11.5</v>
      </c>
      <c r="O57" s="66" t="s">
        <v>18</v>
      </c>
      <c r="P57" s="66"/>
      <c r="Q57" s="66">
        <v>223</v>
      </c>
      <c r="R57" s="66" t="s">
        <v>112</v>
      </c>
      <c r="S57" s="65" t="s">
        <v>21</v>
      </c>
      <c r="T57" s="66">
        <v>1</v>
      </c>
      <c r="U57" s="70"/>
      <c r="V57" s="70"/>
      <c r="W57" s="66" t="s">
        <v>191</v>
      </c>
      <c r="X57" s="66" t="s">
        <v>192</v>
      </c>
      <c r="Y57" s="71" t="s">
        <v>193</v>
      </c>
      <c r="AC57" s="183"/>
    </row>
    <row r="58" spans="1:29" s="71" customFormat="1" ht="12.75" customHeight="1">
      <c r="A58" s="65" t="s">
        <v>196</v>
      </c>
      <c r="B58" s="263" t="s">
        <v>229</v>
      </c>
      <c r="C58" s="264"/>
      <c r="D58" s="264"/>
      <c r="E58" s="265"/>
      <c r="F58" s="66">
        <v>1719</v>
      </c>
      <c r="G58" s="66">
        <v>8</v>
      </c>
      <c r="H58" s="66" t="s">
        <v>3</v>
      </c>
      <c r="I58" s="66">
        <v>8</v>
      </c>
      <c r="J58" s="67" t="s">
        <v>122</v>
      </c>
      <c r="K58" s="66">
        <v>18</v>
      </c>
      <c r="L58" s="66">
        <v>80</v>
      </c>
      <c r="M58" s="66" t="s">
        <v>33</v>
      </c>
      <c r="N58" s="66" t="s">
        <v>41</v>
      </c>
      <c r="O58" s="66" t="s">
        <v>18</v>
      </c>
      <c r="P58" s="67" t="s">
        <v>26</v>
      </c>
      <c r="Q58" s="66">
        <v>274</v>
      </c>
      <c r="R58" s="66" t="s">
        <v>112</v>
      </c>
      <c r="S58" s="65" t="s">
        <v>93</v>
      </c>
      <c r="T58" s="70">
        <v>1</v>
      </c>
      <c r="U58" s="70">
        <v>2</v>
      </c>
      <c r="V58" s="70"/>
      <c r="W58" s="67" t="s">
        <v>123</v>
      </c>
      <c r="X58" s="67" t="s">
        <v>124</v>
      </c>
      <c r="Y58" s="71" t="s">
        <v>193</v>
      </c>
      <c r="AC58" s="183"/>
    </row>
    <row r="59" spans="1:29" s="71" customFormat="1" ht="26.4">
      <c r="A59" s="65" t="s">
        <v>159</v>
      </c>
      <c r="B59" s="263" t="s">
        <v>88</v>
      </c>
      <c r="C59" s="264"/>
      <c r="D59" s="264"/>
      <c r="E59" s="265"/>
      <c r="F59" s="66">
        <v>3082</v>
      </c>
      <c r="G59" s="66">
        <v>9</v>
      </c>
      <c r="H59" s="66" t="s">
        <v>4</v>
      </c>
      <c r="I59" s="66">
        <v>9</v>
      </c>
      <c r="J59" s="67" t="s">
        <v>122</v>
      </c>
      <c r="K59" s="66" t="s">
        <v>55</v>
      </c>
      <c r="L59" s="66">
        <v>90</v>
      </c>
      <c r="M59" s="66" t="s">
        <v>32</v>
      </c>
      <c r="N59" s="66" t="s">
        <v>251</v>
      </c>
      <c r="O59" s="66" t="s">
        <v>18</v>
      </c>
      <c r="P59" s="74" t="s">
        <v>207</v>
      </c>
      <c r="Q59" s="66" t="s">
        <v>206</v>
      </c>
      <c r="R59" s="66" t="s">
        <v>118</v>
      </c>
      <c r="S59" s="75" t="s">
        <v>20</v>
      </c>
      <c r="T59" s="70"/>
      <c r="U59" s="70"/>
      <c r="V59" s="70"/>
      <c r="W59" s="67" t="s">
        <v>208</v>
      </c>
      <c r="X59" s="67" t="s">
        <v>208</v>
      </c>
      <c r="Y59" s="71" t="s">
        <v>193</v>
      </c>
      <c r="AC59" s="183"/>
    </row>
    <row r="60" spans="1:29" s="71" customFormat="1" ht="26.25" customHeight="1">
      <c r="A60" s="65" t="s">
        <v>158</v>
      </c>
      <c r="B60" s="263" t="s">
        <v>5</v>
      </c>
      <c r="C60" s="264"/>
      <c r="D60" s="264"/>
      <c r="E60" s="265"/>
      <c r="F60" s="66">
        <v>1824</v>
      </c>
      <c r="G60" s="66">
        <v>8</v>
      </c>
      <c r="H60" s="66" t="s">
        <v>3</v>
      </c>
      <c r="I60" s="66">
        <v>8</v>
      </c>
      <c r="J60" s="67" t="s">
        <v>122</v>
      </c>
      <c r="K60" s="66">
        <v>18</v>
      </c>
      <c r="L60" s="66">
        <v>80</v>
      </c>
      <c r="M60" s="66" t="s">
        <v>33</v>
      </c>
      <c r="N60" s="66" t="s">
        <v>252</v>
      </c>
      <c r="O60" s="66" t="s">
        <v>18</v>
      </c>
      <c r="P60" s="66" t="s">
        <v>26</v>
      </c>
      <c r="Q60" s="66" t="s">
        <v>20</v>
      </c>
      <c r="R60" s="66" t="s">
        <v>112</v>
      </c>
      <c r="S60" s="73" t="s">
        <v>21</v>
      </c>
      <c r="T60" s="66">
        <v>1</v>
      </c>
      <c r="U60" s="66"/>
      <c r="V60" s="66"/>
      <c r="W60" s="66" t="s">
        <v>123</v>
      </c>
      <c r="X60" s="66" t="s">
        <v>124</v>
      </c>
      <c r="Y60" s="71" t="s">
        <v>193</v>
      </c>
      <c r="AC60" s="183"/>
    </row>
    <row r="61" spans="1:29" s="71" customFormat="1" ht="25.5" customHeight="1">
      <c r="A61" s="65" t="s">
        <v>157</v>
      </c>
      <c r="B61" s="76"/>
      <c r="C61" s="77"/>
      <c r="D61" s="77"/>
      <c r="E61" s="78"/>
      <c r="F61" s="66"/>
      <c r="G61" s="66"/>
      <c r="H61" s="66"/>
      <c r="I61" s="66"/>
      <c r="J61" s="66"/>
      <c r="K61" s="66"/>
      <c r="L61" s="66"/>
      <c r="M61" s="66" t="s">
        <v>32</v>
      </c>
      <c r="N61" s="66">
        <v>4</v>
      </c>
      <c r="O61" s="66"/>
      <c r="P61" s="66"/>
      <c r="Q61" s="66"/>
      <c r="R61" s="66"/>
      <c r="S61" s="73"/>
      <c r="T61" s="66"/>
      <c r="U61" s="66"/>
      <c r="V61" s="66"/>
      <c r="W61" s="66"/>
      <c r="X61" s="66"/>
      <c r="Y61" s="71" t="s">
        <v>195</v>
      </c>
      <c r="AC61" s="183"/>
    </row>
    <row r="62" spans="1:29" s="71" customFormat="1">
      <c r="A62" s="65" t="s">
        <v>156</v>
      </c>
      <c r="B62" s="263" t="s">
        <v>13</v>
      </c>
      <c r="C62" s="264"/>
      <c r="D62" s="264"/>
      <c r="E62" s="265"/>
      <c r="F62" s="66">
        <v>1814</v>
      </c>
      <c r="G62" s="66">
        <v>8</v>
      </c>
      <c r="H62" s="66" t="s">
        <v>3</v>
      </c>
      <c r="I62" s="66">
        <v>8</v>
      </c>
      <c r="J62" s="67" t="s">
        <v>122</v>
      </c>
      <c r="K62" s="66">
        <v>18</v>
      </c>
      <c r="L62" s="67">
        <v>80</v>
      </c>
      <c r="M62" s="66" t="s">
        <v>33</v>
      </c>
      <c r="N62" s="66" t="s">
        <v>253</v>
      </c>
      <c r="O62" s="66" t="s">
        <v>18</v>
      </c>
      <c r="P62" s="67" t="s">
        <v>26</v>
      </c>
      <c r="Q62" s="66" t="s">
        <v>20</v>
      </c>
      <c r="R62" s="66" t="s">
        <v>112</v>
      </c>
      <c r="S62" s="73" t="s">
        <v>21</v>
      </c>
      <c r="T62" s="66">
        <v>1</v>
      </c>
      <c r="U62" s="66"/>
      <c r="V62" s="66"/>
      <c r="W62" s="67" t="s">
        <v>123</v>
      </c>
      <c r="X62" s="67" t="s">
        <v>124</v>
      </c>
      <c r="Y62" s="71" t="s">
        <v>193</v>
      </c>
      <c r="AC62" s="183"/>
    </row>
    <row r="63" spans="1:29" s="71" customFormat="1">
      <c r="A63" s="65" t="s">
        <v>223</v>
      </c>
      <c r="B63" s="263" t="s">
        <v>224</v>
      </c>
      <c r="C63" s="264"/>
      <c r="D63" s="264"/>
      <c r="E63" s="265"/>
      <c r="F63" s="66">
        <v>3287</v>
      </c>
      <c r="G63" s="66" t="s">
        <v>15</v>
      </c>
      <c r="H63" s="66" t="s">
        <v>4</v>
      </c>
      <c r="I63" s="66" t="s">
        <v>15</v>
      </c>
      <c r="J63" s="67" t="s">
        <v>122</v>
      </c>
      <c r="K63" s="66" t="s">
        <v>55</v>
      </c>
      <c r="L63" s="67">
        <v>60</v>
      </c>
      <c r="M63" s="66" t="s">
        <v>33</v>
      </c>
      <c r="N63" s="66" t="s">
        <v>71</v>
      </c>
      <c r="O63" s="66" t="s">
        <v>18</v>
      </c>
      <c r="P63" s="67" t="s">
        <v>203</v>
      </c>
      <c r="Q63" s="66" t="s">
        <v>106</v>
      </c>
      <c r="R63" s="66" t="s">
        <v>114</v>
      </c>
      <c r="S63" s="73" t="s">
        <v>14</v>
      </c>
      <c r="T63" s="66" t="s">
        <v>20</v>
      </c>
      <c r="U63" s="66"/>
      <c r="V63" s="66"/>
      <c r="W63" s="67" t="s">
        <v>192</v>
      </c>
      <c r="X63" s="67" t="s">
        <v>204</v>
      </c>
      <c r="Y63" s="71" t="s">
        <v>193</v>
      </c>
      <c r="AC63" s="183"/>
    </row>
    <row r="64" spans="1:29" s="71" customFormat="1">
      <c r="A64" s="65" t="s">
        <v>154</v>
      </c>
      <c r="B64" s="266" t="s">
        <v>231</v>
      </c>
      <c r="C64" s="267"/>
      <c r="D64" s="267"/>
      <c r="E64" s="268"/>
      <c r="F64" s="66"/>
      <c r="G64" s="66"/>
      <c r="H64" s="66"/>
      <c r="I64" s="66"/>
      <c r="J64" s="66"/>
      <c r="K64" s="66"/>
      <c r="L64" s="66"/>
      <c r="M64" s="66" t="s">
        <v>20</v>
      </c>
      <c r="N64" s="66" t="s">
        <v>20</v>
      </c>
      <c r="O64" s="66" t="s">
        <v>18</v>
      </c>
      <c r="P64" s="66"/>
      <c r="Q64" s="66"/>
      <c r="R64" s="66"/>
      <c r="S64" s="73"/>
      <c r="T64" s="66"/>
      <c r="U64" s="66"/>
      <c r="V64" s="66"/>
      <c r="W64" s="66"/>
      <c r="X64" s="66"/>
      <c r="Y64" s="71" t="s">
        <v>193</v>
      </c>
      <c r="AC64" s="183"/>
    </row>
    <row r="65" spans="1:29" s="71" customFormat="1">
      <c r="A65" s="65" t="s">
        <v>153</v>
      </c>
      <c r="B65" s="266" t="s">
        <v>231</v>
      </c>
      <c r="C65" s="267"/>
      <c r="D65" s="267"/>
      <c r="E65" s="268"/>
      <c r="F65" s="66"/>
      <c r="G65" s="66"/>
      <c r="H65" s="66"/>
      <c r="I65" s="66"/>
      <c r="J65" s="66"/>
      <c r="K65" s="66"/>
      <c r="L65" s="66"/>
      <c r="M65" s="66" t="s">
        <v>39</v>
      </c>
      <c r="N65" s="66" t="s">
        <v>254</v>
      </c>
      <c r="O65" s="66" t="s">
        <v>18</v>
      </c>
      <c r="P65" s="66"/>
      <c r="Q65" s="66"/>
      <c r="R65" s="66"/>
      <c r="S65" s="73"/>
      <c r="T65" s="66"/>
      <c r="U65" s="66"/>
      <c r="V65" s="66"/>
      <c r="W65" s="66"/>
      <c r="X65" s="66"/>
      <c r="Y65" s="71" t="s">
        <v>193</v>
      </c>
      <c r="AC65" s="183"/>
    </row>
    <row r="66" spans="1:29" s="71" customFormat="1" ht="12.75" customHeight="1">
      <c r="A66" s="65" t="s">
        <v>152</v>
      </c>
      <c r="B66" s="263" t="s">
        <v>5</v>
      </c>
      <c r="C66" s="264"/>
      <c r="D66" s="264"/>
      <c r="E66" s="265"/>
      <c r="F66" s="66">
        <v>1824</v>
      </c>
      <c r="G66" s="66">
        <v>8</v>
      </c>
      <c r="H66" s="66" t="s">
        <v>3</v>
      </c>
      <c r="I66" s="66">
        <v>8</v>
      </c>
      <c r="J66" s="67" t="s">
        <v>122</v>
      </c>
      <c r="K66" s="66">
        <v>18</v>
      </c>
      <c r="L66" s="66">
        <v>80</v>
      </c>
      <c r="M66" s="66" t="s">
        <v>33</v>
      </c>
      <c r="N66" s="67" t="s">
        <v>199</v>
      </c>
      <c r="O66" s="66" t="s">
        <v>18</v>
      </c>
      <c r="P66" s="66" t="s">
        <v>26</v>
      </c>
      <c r="Q66" s="66" t="s">
        <v>20</v>
      </c>
      <c r="R66" s="66" t="s">
        <v>112</v>
      </c>
      <c r="S66" s="73" t="s">
        <v>21</v>
      </c>
      <c r="T66" s="66">
        <v>1</v>
      </c>
      <c r="U66" s="66"/>
      <c r="V66" s="66"/>
      <c r="W66" s="66" t="s">
        <v>123</v>
      </c>
      <c r="X66" s="66" t="s">
        <v>124</v>
      </c>
      <c r="Y66" s="71" t="s">
        <v>193</v>
      </c>
      <c r="AC66" s="183"/>
    </row>
    <row r="67" spans="1:29" s="71" customFormat="1" ht="12.75" customHeight="1">
      <c r="A67" s="65" t="s">
        <v>151</v>
      </c>
      <c r="B67" s="263" t="s">
        <v>217</v>
      </c>
      <c r="C67" s="264"/>
      <c r="D67" s="264"/>
      <c r="E67" s="265"/>
      <c r="F67" s="66">
        <v>3266</v>
      </c>
      <c r="G67" s="66">
        <v>8</v>
      </c>
      <c r="H67" s="66" t="s">
        <v>4</v>
      </c>
      <c r="I67" s="66">
        <v>8</v>
      </c>
      <c r="J67" s="67" t="s">
        <v>122</v>
      </c>
      <c r="K67" s="66">
        <v>18</v>
      </c>
      <c r="L67" s="66">
        <v>80</v>
      </c>
      <c r="M67" s="66" t="s">
        <v>33</v>
      </c>
      <c r="N67" s="70" t="s">
        <v>255</v>
      </c>
      <c r="O67" s="67" t="s">
        <v>18</v>
      </c>
      <c r="P67" s="69" t="s">
        <v>20</v>
      </c>
      <c r="Q67" s="70" t="s">
        <v>106</v>
      </c>
      <c r="R67" s="66" t="s">
        <v>112</v>
      </c>
      <c r="S67" s="65" t="s">
        <v>35</v>
      </c>
      <c r="T67" s="70">
        <v>1</v>
      </c>
      <c r="U67" s="70"/>
      <c r="V67" s="70"/>
      <c r="W67" s="67" t="s">
        <v>191</v>
      </c>
      <c r="X67" s="67" t="s">
        <v>192</v>
      </c>
      <c r="Y67" s="71" t="s">
        <v>193</v>
      </c>
      <c r="AC67" s="183"/>
    </row>
    <row r="68" spans="1:29" s="71" customFormat="1">
      <c r="A68" s="65" t="s">
        <v>149</v>
      </c>
      <c r="B68" s="263" t="s">
        <v>90</v>
      </c>
      <c r="C68" s="264"/>
      <c r="D68" s="264"/>
      <c r="E68" s="265"/>
      <c r="F68" s="66">
        <v>1789</v>
      </c>
      <c r="G68" s="66">
        <v>8</v>
      </c>
      <c r="H68" s="66" t="s">
        <v>3</v>
      </c>
      <c r="I68" s="66">
        <v>8</v>
      </c>
      <c r="J68" s="67" t="s">
        <v>122</v>
      </c>
      <c r="K68" s="66">
        <v>1</v>
      </c>
      <c r="L68" s="67">
        <v>80</v>
      </c>
      <c r="M68" s="66" t="s">
        <v>32</v>
      </c>
      <c r="N68" s="66" t="s">
        <v>262</v>
      </c>
      <c r="O68" s="66" t="s">
        <v>18</v>
      </c>
      <c r="P68" s="67" t="s">
        <v>26</v>
      </c>
      <c r="Q68" s="69" t="s">
        <v>20</v>
      </c>
      <c r="R68" s="66" t="s">
        <v>112</v>
      </c>
      <c r="S68" s="73" t="s">
        <v>20</v>
      </c>
      <c r="T68" s="66"/>
      <c r="U68" s="66"/>
      <c r="V68" s="66"/>
      <c r="W68" s="67" t="s">
        <v>123</v>
      </c>
      <c r="X68" s="67" t="s">
        <v>124</v>
      </c>
      <c r="Y68" s="71" t="s">
        <v>193</v>
      </c>
      <c r="AC68" s="183"/>
    </row>
    <row r="69" spans="1:29" s="71" customFormat="1">
      <c r="A69" s="65" t="s">
        <v>147</v>
      </c>
      <c r="B69" s="263" t="s">
        <v>27</v>
      </c>
      <c r="C69" s="264"/>
      <c r="D69" s="264"/>
      <c r="E69" s="265"/>
      <c r="F69" s="66">
        <v>1805</v>
      </c>
      <c r="G69" s="66">
        <v>8</v>
      </c>
      <c r="H69" s="66" t="s">
        <v>4</v>
      </c>
      <c r="I69" s="66">
        <v>8</v>
      </c>
      <c r="J69" s="67" t="s">
        <v>122</v>
      </c>
      <c r="K69" s="66">
        <v>1</v>
      </c>
      <c r="L69" s="67">
        <v>80</v>
      </c>
      <c r="M69" s="66" t="s">
        <v>32</v>
      </c>
      <c r="N69" s="66">
        <v>1</v>
      </c>
      <c r="O69" s="66" t="s">
        <v>18</v>
      </c>
      <c r="P69" s="67" t="s">
        <v>26</v>
      </c>
      <c r="Q69" s="66">
        <v>223</v>
      </c>
      <c r="R69" s="66" t="s">
        <v>112</v>
      </c>
      <c r="S69" s="73" t="s">
        <v>20</v>
      </c>
      <c r="T69" s="66"/>
      <c r="U69" s="66"/>
      <c r="V69" s="66"/>
      <c r="W69" s="67" t="s">
        <v>191</v>
      </c>
      <c r="X69" s="67" t="s">
        <v>192</v>
      </c>
      <c r="Y69" s="71" t="s">
        <v>193</v>
      </c>
      <c r="AC69" s="183"/>
    </row>
    <row r="70" spans="1:29" s="71" customFormat="1">
      <c r="A70" s="65" t="s">
        <v>146</v>
      </c>
      <c r="B70" s="266" t="s">
        <v>231</v>
      </c>
      <c r="C70" s="267"/>
      <c r="D70" s="267"/>
      <c r="E70" s="268"/>
      <c r="F70" s="66"/>
      <c r="G70" s="66"/>
      <c r="H70" s="66"/>
      <c r="I70" s="70"/>
      <c r="J70" s="70"/>
      <c r="K70" s="66"/>
      <c r="L70" s="66"/>
      <c r="M70" s="66" t="s">
        <v>33</v>
      </c>
      <c r="N70" s="66" t="s">
        <v>256</v>
      </c>
      <c r="O70" s="66" t="s">
        <v>18</v>
      </c>
      <c r="P70" s="66"/>
      <c r="Q70" s="72"/>
      <c r="R70" s="72"/>
      <c r="S70" s="65"/>
      <c r="T70" s="70"/>
      <c r="U70" s="70"/>
      <c r="V70" s="70"/>
      <c r="W70" s="66"/>
      <c r="X70" s="66"/>
      <c r="Y70" s="71" t="s">
        <v>193</v>
      </c>
      <c r="AC70" s="183"/>
    </row>
    <row r="71" spans="1:29" s="71" customFormat="1" ht="26.4">
      <c r="A71" s="65" t="s">
        <v>145</v>
      </c>
      <c r="B71" s="263" t="s">
        <v>218</v>
      </c>
      <c r="C71" s="264"/>
      <c r="D71" s="264"/>
      <c r="E71" s="265"/>
      <c r="F71" s="66">
        <v>3266</v>
      </c>
      <c r="G71" s="66">
        <v>8</v>
      </c>
      <c r="H71" s="66" t="s">
        <v>4</v>
      </c>
      <c r="I71" s="66">
        <v>8</v>
      </c>
      <c r="J71" s="67" t="s">
        <v>122</v>
      </c>
      <c r="K71" s="66">
        <v>18</v>
      </c>
      <c r="L71" s="66">
        <v>80</v>
      </c>
      <c r="M71" s="66" t="s">
        <v>33</v>
      </c>
      <c r="N71" s="66">
        <v>11</v>
      </c>
      <c r="O71" s="67" t="s">
        <v>18</v>
      </c>
      <c r="P71" s="69" t="s">
        <v>20</v>
      </c>
      <c r="Q71" s="66" t="s">
        <v>106</v>
      </c>
      <c r="R71" s="66" t="s">
        <v>112</v>
      </c>
      <c r="S71" s="65" t="s">
        <v>35</v>
      </c>
      <c r="T71" s="66">
        <v>1</v>
      </c>
      <c r="U71" s="70"/>
      <c r="V71" s="70"/>
      <c r="W71" s="67" t="s">
        <v>191</v>
      </c>
      <c r="X71" s="67" t="s">
        <v>192</v>
      </c>
      <c r="Y71" s="71" t="s">
        <v>193</v>
      </c>
      <c r="AC71" s="183"/>
    </row>
    <row r="72" spans="1:29" s="71" customFormat="1" ht="29.25" customHeight="1">
      <c r="A72" s="65" t="s">
        <v>144</v>
      </c>
      <c r="B72" s="278" t="s">
        <v>235</v>
      </c>
      <c r="C72" s="278"/>
      <c r="D72" s="278"/>
      <c r="E72" s="278"/>
      <c r="F72" s="67">
        <v>3109</v>
      </c>
      <c r="G72" s="66" t="s">
        <v>28</v>
      </c>
      <c r="H72" s="69" t="s">
        <v>20</v>
      </c>
      <c r="I72" s="66" t="s">
        <v>28</v>
      </c>
      <c r="J72" s="67" t="s">
        <v>234</v>
      </c>
      <c r="K72" s="66" t="s">
        <v>20</v>
      </c>
      <c r="L72" s="67">
        <v>539</v>
      </c>
      <c r="M72" s="66" t="s">
        <v>32</v>
      </c>
      <c r="N72" s="66" t="s">
        <v>257</v>
      </c>
      <c r="O72" s="66" t="s">
        <v>18</v>
      </c>
      <c r="P72" s="74" t="s">
        <v>237</v>
      </c>
      <c r="Q72" s="70" t="s">
        <v>236</v>
      </c>
      <c r="R72" s="70" t="s">
        <v>119</v>
      </c>
      <c r="S72" s="65" t="s">
        <v>29</v>
      </c>
      <c r="T72" s="70">
        <v>1</v>
      </c>
      <c r="U72" s="70">
        <v>18</v>
      </c>
      <c r="V72" s="70"/>
      <c r="W72" s="67" t="s">
        <v>238</v>
      </c>
      <c r="X72" s="67" t="s">
        <v>239</v>
      </c>
      <c r="Y72" s="71" t="s">
        <v>193</v>
      </c>
      <c r="AC72" s="183"/>
    </row>
    <row r="73" spans="1:29" s="71" customFormat="1">
      <c r="A73" s="65" t="s">
        <v>143</v>
      </c>
      <c r="B73" s="266" t="s">
        <v>231</v>
      </c>
      <c r="C73" s="267"/>
      <c r="D73" s="267"/>
      <c r="E73" s="268"/>
      <c r="F73" s="66"/>
      <c r="G73" s="66"/>
      <c r="H73" s="66"/>
      <c r="I73" s="66"/>
      <c r="J73" s="66"/>
      <c r="K73" s="66"/>
      <c r="L73" s="66"/>
      <c r="M73" s="66" t="s">
        <v>39</v>
      </c>
      <c r="N73" s="79" t="s">
        <v>40</v>
      </c>
      <c r="O73" s="66" t="s">
        <v>18</v>
      </c>
      <c r="P73" s="66"/>
      <c r="Q73" s="70"/>
      <c r="R73" s="70"/>
      <c r="S73" s="65"/>
      <c r="T73" s="70"/>
      <c r="U73" s="70"/>
      <c r="V73" s="70"/>
      <c r="W73" s="66"/>
      <c r="X73" s="66"/>
      <c r="Y73" s="71" t="s">
        <v>193</v>
      </c>
      <c r="AC73" s="183"/>
    </row>
    <row r="74" spans="1:29" s="71" customFormat="1" ht="26.4">
      <c r="A74" s="65" t="s">
        <v>142</v>
      </c>
      <c r="B74" s="263" t="s">
        <v>215</v>
      </c>
      <c r="C74" s="264"/>
      <c r="D74" s="264"/>
      <c r="E74" s="265"/>
      <c r="F74" s="67">
        <v>3266</v>
      </c>
      <c r="G74" s="66">
        <v>8</v>
      </c>
      <c r="H74" s="66" t="s">
        <v>4</v>
      </c>
      <c r="I74" s="66">
        <v>8</v>
      </c>
      <c r="J74" s="67" t="s">
        <v>122</v>
      </c>
      <c r="K74" s="66">
        <v>18</v>
      </c>
      <c r="L74" s="67">
        <v>80</v>
      </c>
      <c r="M74" s="66" t="s">
        <v>33</v>
      </c>
      <c r="N74" s="67" t="s">
        <v>198</v>
      </c>
      <c r="O74" s="66" t="s">
        <v>18</v>
      </c>
      <c r="P74" s="69" t="s">
        <v>20</v>
      </c>
      <c r="Q74" s="67" t="s">
        <v>106</v>
      </c>
      <c r="R74" s="66" t="s">
        <v>112</v>
      </c>
      <c r="S74" s="80" t="s">
        <v>35</v>
      </c>
      <c r="T74" s="66">
        <v>1</v>
      </c>
      <c r="U74" s="70"/>
      <c r="V74" s="70"/>
      <c r="W74" s="67" t="s">
        <v>191</v>
      </c>
      <c r="X74" s="67" t="s">
        <v>192</v>
      </c>
      <c r="Y74" s="71" t="s">
        <v>193</v>
      </c>
      <c r="AC74" s="183"/>
    </row>
    <row r="75" spans="1:29" s="71" customFormat="1" ht="12.75" customHeight="1">
      <c r="A75" s="65" t="s">
        <v>140</v>
      </c>
      <c r="B75" s="263" t="s">
        <v>47</v>
      </c>
      <c r="C75" s="264"/>
      <c r="D75" s="264"/>
      <c r="E75" s="265"/>
      <c r="F75" s="66">
        <v>1840</v>
      </c>
      <c r="G75" s="66">
        <v>8</v>
      </c>
      <c r="H75" s="66" t="s">
        <v>4</v>
      </c>
      <c r="I75" s="66">
        <v>8</v>
      </c>
      <c r="J75" s="67" t="s">
        <v>122</v>
      </c>
      <c r="K75" s="66">
        <v>1</v>
      </c>
      <c r="L75" s="67">
        <v>80</v>
      </c>
      <c r="M75" s="66" t="s">
        <v>32</v>
      </c>
      <c r="N75" s="66" t="s">
        <v>260</v>
      </c>
      <c r="O75" s="66" t="s">
        <v>18</v>
      </c>
      <c r="P75" s="67" t="s">
        <v>26</v>
      </c>
      <c r="Q75" s="70">
        <v>223</v>
      </c>
      <c r="R75" s="66" t="s">
        <v>112</v>
      </c>
      <c r="S75" s="73" t="s">
        <v>20</v>
      </c>
      <c r="T75" s="70"/>
      <c r="U75" s="70"/>
      <c r="V75" s="70"/>
      <c r="W75" s="67" t="s">
        <v>191</v>
      </c>
      <c r="X75" s="67" t="s">
        <v>192</v>
      </c>
      <c r="Y75" s="71" t="s">
        <v>193</v>
      </c>
      <c r="AC75" s="183"/>
    </row>
    <row r="76" spans="1:29" s="71" customFormat="1" ht="12.75" customHeight="1">
      <c r="A76" s="65" t="s">
        <v>141</v>
      </c>
      <c r="B76" s="263" t="s">
        <v>47</v>
      </c>
      <c r="C76" s="264"/>
      <c r="D76" s="264"/>
      <c r="E76" s="265"/>
      <c r="F76" s="81">
        <v>1840</v>
      </c>
      <c r="G76" s="81">
        <v>8</v>
      </c>
      <c r="H76" s="81" t="s">
        <v>4</v>
      </c>
      <c r="I76" s="81">
        <v>8</v>
      </c>
      <c r="J76" s="67" t="s">
        <v>122</v>
      </c>
      <c r="K76" s="81">
        <v>1</v>
      </c>
      <c r="L76" s="67">
        <v>80</v>
      </c>
      <c r="M76" s="81" t="s">
        <v>32</v>
      </c>
      <c r="N76" s="81" t="s">
        <v>258</v>
      </c>
      <c r="O76" s="81" t="s">
        <v>18</v>
      </c>
      <c r="P76" s="67" t="s">
        <v>26</v>
      </c>
      <c r="Q76" s="82">
        <v>223</v>
      </c>
      <c r="R76" s="66" t="s">
        <v>112</v>
      </c>
      <c r="S76" s="83" t="s">
        <v>20</v>
      </c>
      <c r="T76" s="82"/>
      <c r="U76" s="82"/>
      <c r="V76" s="82"/>
      <c r="W76" s="66" t="s">
        <v>191</v>
      </c>
      <c r="X76" s="66" t="s">
        <v>192</v>
      </c>
      <c r="Y76" s="71" t="s">
        <v>193</v>
      </c>
      <c r="AC76" s="183"/>
    </row>
    <row r="77" spans="1:29" s="71" customFormat="1" ht="50.25" customHeight="1">
      <c r="A77" s="65" t="s">
        <v>130</v>
      </c>
      <c r="B77" s="263" t="s">
        <v>47</v>
      </c>
      <c r="C77" s="264"/>
      <c r="D77" s="264"/>
      <c r="E77" s="265"/>
      <c r="F77" s="66">
        <v>1840</v>
      </c>
      <c r="G77" s="66">
        <v>8</v>
      </c>
      <c r="H77" s="66" t="s">
        <v>4</v>
      </c>
      <c r="I77" s="66">
        <v>8</v>
      </c>
      <c r="J77" s="67" t="s">
        <v>122</v>
      </c>
      <c r="K77" s="66">
        <v>1</v>
      </c>
      <c r="L77" s="67">
        <v>80</v>
      </c>
      <c r="M77" s="66" t="s">
        <v>32</v>
      </c>
      <c r="N77" s="66">
        <v>2.5</v>
      </c>
      <c r="O77" s="66" t="s">
        <v>18</v>
      </c>
      <c r="P77" s="67" t="s">
        <v>26</v>
      </c>
      <c r="Q77" s="66">
        <v>223</v>
      </c>
      <c r="R77" s="66" t="s">
        <v>112</v>
      </c>
      <c r="S77" s="73" t="s">
        <v>20</v>
      </c>
      <c r="T77" s="66"/>
      <c r="U77" s="66"/>
      <c r="V77" s="66"/>
      <c r="W77" s="67" t="s">
        <v>191</v>
      </c>
      <c r="X77" s="67" t="s">
        <v>192</v>
      </c>
      <c r="Y77" s="71" t="s">
        <v>193</v>
      </c>
      <c r="AC77" s="183"/>
    </row>
    <row r="78" spans="1:29" s="71" customFormat="1" ht="25.5" customHeight="1">
      <c r="A78" s="65" t="s">
        <v>131</v>
      </c>
      <c r="B78" s="263" t="s">
        <v>5</v>
      </c>
      <c r="C78" s="264"/>
      <c r="D78" s="264"/>
      <c r="E78" s="265"/>
      <c r="F78" s="66">
        <v>1824</v>
      </c>
      <c r="G78" s="66">
        <v>8</v>
      </c>
      <c r="H78" s="66" t="s">
        <v>3</v>
      </c>
      <c r="I78" s="66">
        <v>8</v>
      </c>
      <c r="J78" s="67" t="s">
        <v>122</v>
      </c>
      <c r="K78" s="66">
        <v>18</v>
      </c>
      <c r="L78" s="66">
        <v>80</v>
      </c>
      <c r="M78" s="66" t="s">
        <v>33</v>
      </c>
      <c r="N78" s="66" t="s">
        <v>199</v>
      </c>
      <c r="O78" s="66" t="s">
        <v>18</v>
      </c>
      <c r="P78" s="66" t="s">
        <v>26</v>
      </c>
      <c r="Q78" s="66" t="s">
        <v>20</v>
      </c>
      <c r="R78" s="66" t="s">
        <v>112</v>
      </c>
      <c r="S78" s="73" t="s">
        <v>21</v>
      </c>
      <c r="T78" s="66">
        <v>1</v>
      </c>
      <c r="U78" s="66"/>
      <c r="V78" s="66"/>
      <c r="W78" s="66" t="s">
        <v>123</v>
      </c>
      <c r="X78" s="66" t="s">
        <v>124</v>
      </c>
      <c r="Y78" s="71" t="s">
        <v>193</v>
      </c>
      <c r="AC78" s="183"/>
    </row>
    <row r="79" spans="1:29" s="71" customFormat="1" ht="27" customHeight="1">
      <c r="A79" s="65" t="s">
        <v>132</v>
      </c>
      <c r="B79" s="263" t="s">
        <v>230</v>
      </c>
      <c r="C79" s="264"/>
      <c r="D79" s="264"/>
      <c r="E79" s="265"/>
      <c r="F79" s="66">
        <v>2734</v>
      </c>
      <c r="G79" s="66">
        <v>8</v>
      </c>
      <c r="H79" s="66" t="s">
        <v>3</v>
      </c>
      <c r="I79" s="66" t="s">
        <v>12</v>
      </c>
      <c r="J79" s="67" t="s">
        <v>190</v>
      </c>
      <c r="K79" s="66">
        <v>18</v>
      </c>
      <c r="L79" s="67">
        <v>83</v>
      </c>
      <c r="M79" s="66" t="s">
        <v>33</v>
      </c>
      <c r="N79" s="66">
        <v>12</v>
      </c>
      <c r="O79" s="66" t="s">
        <v>18</v>
      </c>
      <c r="P79" s="69" t="s">
        <v>20</v>
      </c>
      <c r="Q79" s="72">
        <v>274</v>
      </c>
      <c r="R79" s="72" t="s">
        <v>116</v>
      </c>
      <c r="S79" s="73" t="s">
        <v>21</v>
      </c>
      <c r="T79" s="66">
        <v>1</v>
      </c>
      <c r="U79" s="66"/>
      <c r="V79" s="66"/>
      <c r="W79" s="66" t="s">
        <v>123</v>
      </c>
      <c r="X79" s="66" t="s">
        <v>124</v>
      </c>
      <c r="Y79" s="71" t="s">
        <v>193</v>
      </c>
      <c r="AC79" s="183"/>
    </row>
    <row r="80" spans="1:29" s="29" customFormat="1">
      <c r="A80" s="65" t="s">
        <v>186</v>
      </c>
      <c r="B80" s="263" t="s">
        <v>13</v>
      </c>
      <c r="C80" s="264"/>
      <c r="D80" s="264"/>
      <c r="E80" s="265"/>
      <c r="F80" s="66">
        <v>1814</v>
      </c>
      <c r="G80" s="66">
        <v>8</v>
      </c>
      <c r="H80" s="66" t="s">
        <v>3</v>
      </c>
      <c r="I80" s="66">
        <v>8</v>
      </c>
      <c r="J80" s="67" t="s">
        <v>122</v>
      </c>
      <c r="K80" s="66">
        <v>18</v>
      </c>
      <c r="L80" s="67">
        <v>80</v>
      </c>
      <c r="M80" s="66" t="s">
        <v>33</v>
      </c>
      <c r="N80" s="66">
        <v>12</v>
      </c>
      <c r="O80" s="66" t="s">
        <v>18</v>
      </c>
      <c r="P80" s="67" t="s">
        <v>26</v>
      </c>
      <c r="Q80" s="66" t="s">
        <v>20</v>
      </c>
      <c r="R80" s="66" t="s">
        <v>112</v>
      </c>
      <c r="S80" s="73" t="s">
        <v>21</v>
      </c>
      <c r="T80" s="66">
        <v>1</v>
      </c>
      <c r="U80" s="66"/>
      <c r="V80" s="66"/>
      <c r="W80" s="67" t="s">
        <v>123</v>
      </c>
      <c r="X80" s="67" t="s">
        <v>124</v>
      </c>
      <c r="Y80" s="71" t="s">
        <v>193</v>
      </c>
      <c r="Z80" s="71"/>
      <c r="AC80" s="39"/>
    </row>
    <row r="81" spans="1:29" s="29" customFormat="1">
      <c r="A81" s="84" t="s">
        <v>134</v>
      </c>
      <c r="B81" s="275" t="s">
        <v>226</v>
      </c>
      <c r="C81" s="276"/>
      <c r="D81" s="276"/>
      <c r="E81" s="277"/>
      <c r="F81" s="85">
        <v>1760</v>
      </c>
      <c r="G81" s="85">
        <v>8</v>
      </c>
      <c r="H81" s="85" t="s">
        <v>3</v>
      </c>
      <c r="I81" s="85">
        <v>8</v>
      </c>
      <c r="J81" s="86" t="s">
        <v>122</v>
      </c>
      <c r="K81" s="85" t="s">
        <v>55</v>
      </c>
      <c r="L81" s="86">
        <v>80</v>
      </c>
      <c r="M81" s="85" t="s">
        <v>33</v>
      </c>
      <c r="N81" s="85">
        <v>13</v>
      </c>
      <c r="O81" s="85" t="s">
        <v>18</v>
      </c>
      <c r="P81" s="87" t="s">
        <v>20</v>
      </c>
      <c r="Q81" s="88">
        <v>274</v>
      </c>
      <c r="R81" s="66" t="s">
        <v>112</v>
      </c>
      <c r="S81" s="65" t="s">
        <v>14</v>
      </c>
      <c r="T81" s="66"/>
      <c r="U81" s="70"/>
      <c r="V81" s="70"/>
      <c r="W81" s="67" t="s">
        <v>123</v>
      </c>
      <c r="X81" s="67" t="s">
        <v>124</v>
      </c>
      <c r="Y81" s="71" t="s">
        <v>193</v>
      </c>
      <c r="Z81" s="71"/>
      <c r="AC81" s="39"/>
    </row>
    <row r="82" spans="1:29" s="29" customFormat="1" ht="52.95" customHeight="1">
      <c r="A82" s="62"/>
      <c r="B82" s="63"/>
      <c r="C82" s="63"/>
      <c r="D82" s="64"/>
      <c r="E82" s="64"/>
      <c r="F82" s="64"/>
      <c r="G82" s="64"/>
      <c r="H82" s="64"/>
      <c r="I82" s="64"/>
      <c r="J82" s="64"/>
      <c r="K82" s="64"/>
      <c r="L82" s="64"/>
      <c r="M82" s="63"/>
      <c r="N82" s="274"/>
      <c r="O82" s="274"/>
      <c r="P82" s="63"/>
      <c r="Q82" s="63"/>
      <c r="S82" s="40"/>
      <c r="T82" s="40"/>
      <c r="U82" s="40"/>
      <c r="V82" s="40"/>
      <c r="AC82" s="39"/>
    </row>
    <row r="83" spans="1:29" s="29" customFormat="1" ht="34.200000000000003" customHeight="1">
      <c r="A83" s="232" t="s">
        <v>58</v>
      </c>
      <c r="B83" s="234" t="s">
        <v>374</v>
      </c>
      <c r="C83" s="235"/>
      <c r="D83" s="235"/>
      <c r="E83" s="235"/>
      <c r="F83" s="234" t="s">
        <v>373</v>
      </c>
      <c r="G83" s="234" t="s">
        <v>372</v>
      </c>
      <c r="H83" s="234" t="s">
        <v>371</v>
      </c>
      <c r="I83" s="234" t="s">
        <v>370</v>
      </c>
      <c r="J83" s="240" t="s">
        <v>369</v>
      </c>
      <c r="K83" s="242" t="s">
        <v>378</v>
      </c>
      <c r="L83" s="242" t="s">
        <v>368</v>
      </c>
      <c r="M83" s="232" t="s">
        <v>433</v>
      </c>
      <c r="N83" s="235" t="s">
        <v>426</v>
      </c>
      <c r="O83" s="240" t="s">
        <v>430</v>
      </c>
      <c r="P83" s="240" t="s">
        <v>377</v>
      </c>
      <c r="Q83" s="240" t="s">
        <v>366</v>
      </c>
      <c r="R83" s="248" t="s">
        <v>19</v>
      </c>
      <c r="S83" s="249"/>
      <c r="T83" s="249"/>
      <c r="U83" s="250"/>
      <c r="V83" s="248" t="s">
        <v>9</v>
      </c>
      <c r="W83" s="250"/>
      <c r="X83" s="232" t="s">
        <v>23</v>
      </c>
      <c r="Y83" s="251"/>
      <c r="Z83" s="232" t="s">
        <v>194</v>
      </c>
      <c r="AA83" s="251"/>
      <c r="AB83" s="125"/>
      <c r="AC83" s="39"/>
    </row>
    <row r="84" spans="1:29" s="29" customFormat="1" ht="28.2" customHeight="1">
      <c r="A84" s="233"/>
      <c r="B84" s="235"/>
      <c r="C84" s="235"/>
      <c r="D84" s="235"/>
      <c r="E84" s="235"/>
      <c r="F84" s="235"/>
      <c r="G84" s="235"/>
      <c r="H84" s="235"/>
      <c r="I84" s="235"/>
      <c r="J84" s="241"/>
      <c r="K84" s="243"/>
      <c r="L84" s="243"/>
      <c r="M84" s="233"/>
      <c r="N84" s="235"/>
      <c r="O84" s="247"/>
      <c r="P84" s="247"/>
      <c r="Q84" s="241"/>
      <c r="R84" s="52" t="s">
        <v>367</v>
      </c>
      <c r="S84" s="52" t="s">
        <v>200</v>
      </c>
      <c r="T84" s="52" t="s">
        <v>200</v>
      </c>
      <c r="U84" s="52" t="s">
        <v>200</v>
      </c>
      <c r="V84" s="52" t="s">
        <v>365</v>
      </c>
      <c r="W84" s="52" t="s">
        <v>375</v>
      </c>
      <c r="X84" s="52" t="s">
        <v>363</v>
      </c>
      <c r="Y84" s="52" t="s">
        <v>376</v>
      </c>
      <c r="Z84" s="52" t="s">
        <v>361</v>
      </c>
      <c r="AA84" s="126" t="s">
        <v>362</v>
      </c>
      <c r="AB84" s="248" t="s">
        <v>382</v>
      </c>
      <c r="AC84" s="250"/>
    </row>
    <row r="85" spans="1:29" s="29" customFormat="1" ht="26.4" customHeight="1">
      <c r="A85" s="174" t="s">
        <v>457</v>
      </c>
      <c r="B85" s="263" t="s">
        <v>211</v>
      </c>
      <c r="C85" s="264"/>
      <c r="D85" s="264"/>
      <c r="E85" s="265"/>
      <c r="F85" s="66">
        <v>3264</v>
      </c>
      <c r="G85" s="66">
        <v>8</v>
      </c>
      <c r="H85" s="66" t="s">
        <v>4</v>
      </c>
      <c r="I85" s="66">
        <v>8</v>
      </c>
      <c r="J85" s="66" t="s">
        <v>122</v>
      </c>
      <c r="K85" s="66">
        <v>1</v>
      </c>
      <c r="L85" s="66">
        <v>80</v>
      </c>
      <c r="M85" s="66" t="s">
        <v>32</v>
      </c>
      <c r="N85" s="66">
        <v>3</v>
      </c>
      <c r="O85" s="175" t="s">
        <v>32</v>
      </c>
      <c r="P85" s="66" t="s">
        <v>18</v>
      </c>
      <c r="Q85" s="66" t="s">
        <v>112</v>
      </c>
      <c r="R85" s="174" t="s">
        <v>409</v>
      </c>
      <c r="S85" s="66"/>
      <c r="T85" s="66"/>
      <c r="U85" s="66"/>
      <c r="V85" s="70" t="s">
        <v>106</v>
      </c>
      <c r="W85" s="176" t="s">
        <v>20</v>
      </c>
      <c r="X85" s="66">
        <v>852</v>
      </c>
      <c r="Y85" s="66" t="s">
        <v>191</v>
      </c>
      <c r="Z85" s="66">
        <v>856</v>
      </c>
      <c r="AA85" s="173" t="s">
        <v>192</v>
      </c>
      <c r="AB85" s="177" t="s">
        <v>775</v>
      </c>
      <c r="AC85" s="39" t="s">
        <v>788</v>
      </c>
    </row>
    <row r="86" spans="1:29" s="29" customFormat="1" ht="26.4" customHeight="1">
      <c r="A86" s="174" t="s">
        <v>169</v>
      </c>
      <c r="B86" s="263" t="s">
        <v>214</v>
      </c>
      <c r="C86" s="264"/>
      <c r="D86" s="264"/>
      <c r="E86" s="265"/>
      <c r="F86" s="66">
        <v>3266</v>
      </c>
      <c r="G86" s="66">
        <v>8</v>
      </c>
      <c r="H86" s="66" t="s">
        <v>4</v>
      </c>
      <c r="I86" s="66">
        <v>8</v>
      </c>
      <c r="J86" s="66" t="s">
        <v>122</v>
      </c>
      <c r="K86" s="66">
        <v>18</v>
      </c>
      <c r="L86" s="66">
        <v>80</v>
      </c>
      <c r="M86" s="66" t="s">
        <v>33</v>
      </c>
      <c r="N86" s="66" t="s">
        <v>248</v>
      </c>
      <c r="O86" s="175" t="s">
        <v>33</v>
      </c>
      <c r="P86" s="66" t="s">
        <v>18</v>
      </c>
      <c r="Q86" s="66" t="s">
        <v>112</v>
      </c>
      <c r="R86" s="174" t="s">
        <v>405</v>
      </c>
      <c r="S86" s="66">
        <v>1</v>
      </c>
      <c r="T86" s="66"/>
      <c r="U86" s="66"/>
      <c r="V86" s="70" t="s">
        <v>106</v>
      </c>
      <c r="W86" s="176" t="s">
        <v>20</v>
      </c>
      <c r="X86" s="66">
        <v>852</v>
      </c>
      <c r="Y86" s="66" t="s">
        <v>191</v>
      </c>
      <c r="Z86" s="66">
        <v>856</v>
      </c>
      <c r="AA86" s="173" t="s">
        <v>192</v>
      </c>
      <c r="AB86" s="177" t="s">
        <v>775</v>
      </c>
      <c r="AC86" s="39" t="s">
        <v>782</v>
      </c>
    </row>
    <row r="87" spans="1:29" s="29" customFormat="1" ht="26.4" customHeight="1">
      <c r="A87" s="174" t="s">
        <v>306</v>
      </c>
      <c r="B87" s="263" t="s">
        <v>225</v>
      </c>
      <c r="C87" s="264"/>
      <c r="D87" s="264"/>
      <c r="E87" s="265"/>
      <c r="F87" s="66">
        <v>3149</v>
      </c>
      <c r="G87" s="66" t="s">
        <v>7</v>
      </c>
      <c r="H87" s="66" t="s">
        <v>3</v>
      </c>
      <c r="I87" s="66" t="s">
        <v>22</v>
      </c>
      <c r="J87" s="66" t="s">
        <v>122</v>
      </c>
      <c r="K87" s="66">
        <v>16</v>
      </c>
      <c r="L87" s="66">
        <v>58</v>
      </c>
      <c r="M87" s="66" t="s">
        <v>32</v>
      </c>
      <c r="N87" s="66">
        <v>1.5</v>
      </c>
      <c r="O87" s="175" t="s">
        <v>32</v>
      </c>
      <c r="P87" s="66">
        <v>8</v>
      </c>
      <c r="Q87" s="66" t="s">
        <v>117</v>
      </c>
      <c r="R87" s="174" t="s">
        <v>412</v>
      </c>
      <c r="S87" s="66">
        <v>14</v>
      </c>
      <c r="T87" s="66" t="s">
        <v>126</v>
      </c>
      <c r="U87" s="66" t="s">
        <v>278</v>
      </c>
      <c r="V87" s="70">
        <v>196</v>
      </c>
      <c r="W87" s="176" t="s">
        <v>209</v>
      </c>
      <c r="X87" s="66">
        <v>550</v>
      </c>
      <c r="Y87" s="66" t="s">
        <v>123</v>
      </c>
      <c r="Z87" s="66">
        <v>554</v>
      </c>
      <c r="AA87" s="173" t="s">
        <v>191</v>
      </c>
      <c r="AB87" s="177" t="s">
        <v>775</v>
      </c>
      <c r="AC87" s="39" t="s">
        <v>787</v>
      </c>
    </row>
    <row r="88" spans="1:29" s="29" customFormat="1" ht="26.4" customHeight="1">
      <c r="A88" s="174" t="s">
        <v>307</v>
      </c>
      <c r="B88" s="263" t="s">
        <v>213</v>
      </c>
      <c r="C88" s="264"/>
      <c r="D88" s="264"/>
      <c r="E88" s="265"/>
      <c r="F88" s="66">
        <v>3265</v>
      </c>
      <c r="G88" s="66">
        <v>8</v>
      </c>
      <c r="H88" s="66" t="s">
        <v>4</v>
      </c>
      <c r="I88" s="66">
        <v>8</v>
      </c>
      <c r="J88" s="66" t="s">
        <v>122</v>
      </c>
      <c r="K88" s="66">
        <v>1</v>
      </c>
      <c r="L88" s="66">
        <v>80</v>
      </c>
      <c r="M88" s="66" t="s">
        <v>32</v>
      </c>
      <c r="N88" s="66">
        <v>3</v>
      </c>
      <c r="O88" s="175" t="s">
        <v>32</v>
      </c>
      <c r="P88" s="66" t="s">
        <v>18</v>
      </c>
      <c r="Q88" s="66" t="s">
        <v>112</v>
      </c>
      <c r="R88" s="174" t="s">
        <v>409</v>
      </c>
      <c r="S88" s="66"/>
      <c r="T88" s="66"/>
      <c r="U88" s="66"/>
      <c r="V88" s="70" t="s">
        <v>106</v>
      </c>
      <c r="W88" s="176" t="s">
        <v>20</v>
      </c>
      <c r="X88" s="66">
        <v>852</v>
      </c>
      <c r="Y88" s="66" t="s">
        <v>191</v>
      </c>
      <c r="Z88" s="66">
        <v>856</v>
      </c>
      <c r="AA88" s="173" t="s">
        <v>192</v>
      </c>
      <c r="AB88" s="177" t="s">
        <v>775</v>
      </c>
      <c r="AC88" s="39" t="s">
        <v>786</v>
      </c>
    </row>
    <row r="89" spans="1:29" s="29" customFormat="1" ht="26.4" customHeight="1">
      <c r="A89" s="174" t="s">
        <v>308</v>
      </c>
      <c r="B89" s="263" t="s">
        <v>413</v>
      </c>
      <c r="C89" s="264"/>
      <c r="D89" s="264"/>
      <c r="E89" s="265"/>
      <c r="F89" s="66">
        <v>3266</v>
      </c>
      <c r="G89" s="66">
        <v>8</v>
      </c>
      <c r="H89" s="66" t="s">
        <v>3</v>
      </c>
      <c r="I89" s="66">
        <v>8</v>
      </c>
      <c r="J89" s="66" t="s">
        <v>122</v>
      </c>
      <c r="K89" s="66">
        <v>18</v>
      </c>
      <c r="L89" s="66">
        <v>80</v>
      </c>
      <c r="M89" s="66" t="s">
        <v>33</v>
      </c>
      <c r="N89" s="66">
        <v>13.2</v>
      </c>
      <c r="O89" s="175" t="s">
        <v>33</v>
      </c>
      <c r="P89" s="66" t="s">
        <v>399</v>
      </c>
      <c r="Q89" s="66" t="s">
        <v>112</v>
      </c>
      <c r="R89" s="174" t="s">
        <v>407</v>
      </c>
      <c r="S89" s="66">
        <v>1</v>
      </c>
      <c r="T89" s="66"/>
      <c r="U89" s="66"/>
      <c r="V89" s="70">
        <v>274</v>
      </c>
      <c r="W89" s="176" t="s">
        <v>360</v>
      </c>
      <c r="X89" s="66">
        <v>851</v>
      </c>
      <c r="Y89" s="66" t="s">
        <v>123</v>
      </c>
      <c r="Z89" s="66">
        <v>855</v>
      </c>
      <c r="AA89" s="173" t="s">
        <v>124</v>
      </c>
      <c r="AB89" s="177" t="s">
        <v>775</v>
      </c>
      <c r="AC89" s="39" t="s">
        <v>785</v>
      </c>
    </row>
    <row r="90" spans="1:29" s="29" customFormat="1" ht="26.4" customHeight="1">
      <c r="A90" s="174" t="s">
        <v>265</v>
      </c>
      <c r="B90" s="263" t="s">
        <v>5</v>
      </c>
      <c r="C90" s="264"/>
      <c r="D90" s="264"/>
      <c r="E90" s="265"/>
      <c r="F90" s="66">
        <v>1824</v>
      </c>
      <c r="G90" s="66">
        <v>8</v>
      </c>
      <c r="H90" s="66" t="s">
        <v>3</v>
      </c>
      <c r="I90" s="66">
        <v>8</v>
      </c>
      <c r="J90" s="66" t="s">
        <v>122</v>
      </c>
      <c r="K90" s="66">
        <v>18</v>
      </c>
      <c r="L90" s="66">
        <v>80</v>
      </c>
      <c r="M90" s="66" t="s">
        <v>33</v>
      </c>
      <c r="N90" s="66">
        <v>13.9</v>
      </c>
      <c r="O90" s="175" t="s">
        <v>33</v>
      </c>
      <c r="P90" s="66" t="s">
        <v>18</v>
      </c>
      <c r="Q90" s="66" t="s">
        <v>112</v>
      </c>
      <c r="R90" s="174" t="s">
        <v>403</v>
      </c>
      <c r="S90" s="66">
        <v>1</v>
      </c>
      <c r="T90" s="66"/>
      <c r="U90" s="66"/>
      <c r="V90" s="70" t="s">
        <v>20</v>
      </c>
      <c r="W90" s="176" t="s">
        <v>26</v>
      </c>
      <c r="X90" s="66">
        <v>851</v>
      </c>
      <c r="Y90" s="66" t="s">
        <v>123</v>
      </c>
      <c r="Z90" s="66">
        <v>855</v>
      </c>
      <c r="AA90" s="173" t="s">
        <v>124</v>
      </c>
      <c r="AB90" s="177" t="s">
        <v>775</v>
      </c>
      <c r="AC90" s="39" t="s">
        <v>784</v>
      </c>
    </row>
    <row r="91" spans="1:29" s="29" customFormat="1" ht="26.4" customHeight="1">
      <c r="A91" s="174" t="s">
        <v>95</v>
      </c>
      <c r="B91" s="263" t="s">
        <v>231</v>
      </c>
      <c r="C91" s="264"/>
      <c r="D91" s="264"/>
      <c r="E91" s="265"/>
      <c r="F91" s="66" t="s">
        <v>231</v>
      </c>
      <c r="G91" s="66"/>
      <c r="H91" s="66"/>
      <c r="I91" s="66"/>
      <c r="J91" s="66"/>
      <c r="K91" s="66"/>
      <c r="L91" s="66"/>
      <c r="M91" s="66" t="s">
        <v>33</v>
      </c>
      <c r="N91" s="66">
        <v>7.9</v>
      </c>
      <c r="O91" s="175" t="s">
        <v>33</v>
      </c>
      <c r="P91" s="66" t="s">
        <v>18</v>
      </c>
      <c r="Q91" s="66"/>
      <c r="R91" s="174"/>
      <c r="S91" s="66"/>
      <c r="T91" s="66"/>
      <c r="U91" s="66"/>
      <c r="V91" s="70"/>
      <c r="W91" s="176"/>
      <c r="X91" s="66"/>
      <c r="Y91" s="66"/>
      <c r="Z91" s="66"/>
      <c r="AA91" s="173"/>
      <c r="AB91" s="177" t="s">
        <v>775</v>
      </c>
      <c r="AC91" s="39" t="s">
        <v>783</v>
      </c>
    </row>
    <row r="92" spans="1:29" s="29" customFormat="1" ht="26.4" customHeight="1">
      <c r="A92" s="174" t="s">
        <v>268</v>
      </c>
      <c r="B92" s="263" t="s">
        <v>231</v>
      </c>
      <c r="C92" s="264"/>
      <c r="D92" s="264"/>
      <c r="E92" s="265"/>
      <c r="F92" s="66" t="s">
        <v>231</v>
      </c>
      <c r="G92" s="66"/>
      <c r="H92" s="66"/>
      <c r="I92" s="66"/>
      <c r="J92" s="66"/>
      <c r="K92" s="66"/>
      <c r="L92" s="66"/>
      <c r="M92" s="66" t="s">
        <v>33</v>
      </c>
      <c r="N92" s="66">
        <v>9.3000000000000007</v>
      </c>
      <c r="O92" s="175" t="s">
        <v>33</v>
      </c>
      <c r="P92" s="66" t="s">
        <v>18</v>
      </c>
      <c r="Q92" s="66"/>
      <c r="R92" s="174"/>
      <c r="S92" s="66"/>
      <c r="T92" s="66"/>
      <c r="U92" s="66"/>
      <c r="V92" s="70"/>
      <c r="W92" s="176"/>
      <c r="X92" s="66"/>
      <c r="Y92" s="66"/>
      <c r="Z92" s="66"/>
      <c r="AA92" s="173"/>
      <c r="AB92" s="177" t="s">
        <v>775</v>
      </c>
      <c r="AC92" s="39" t="s">
        <v>790</v>
      </c>
    </row>
    <row r="93" spans="1:29" s="29" customFormat="1" ht="26.4" customHeight="1">
      <c r="A93" s="174" t="s">
        <v>187</v>
      </c>
      <c r="B93" s="263" t="s">
        <v>27</v>
      </c>
      <c r="C93" s="264"/>
      <c r="D93" s="264"/>
      <c r="E93" s="265"/>
      <c r="F93" s="66">
        <v>1805</v>
      </c>
      <c r="G93" s="66">
        <v>8</v>
      </c>
      <c r="H93" s="66" t="s">
        <v>4</v>
      </c>
      <c r="I93" s="66">
        <v>8</v>
      </c>
      <c r="J93" s="66" t="s">
        <v>122</v>
      </c>
      <c r="K93" s="66">
        <v>1</v>
      </c>
      <c r="L93" s="66">
        <v>80</v>
      </c>
      <c r="M93" s="66" t="s">
        <v>32</v>
      </c>
      <c r="N93" s="66">
        <v>0.2</v>
      </c>
      <c r="O93" s="175" t="s">
        <v>32</v>
      </c>
      <c r="P93" s="66" t="s">
        <v>18</v>
      </c>
      <c r="Q93" s="66" t="s">
        <v>112</v>
      </c>
      <c r="R93" s="174" t="s">
        <v>387</v>
      </c>
      <c r="S93" s="66"/>
      <c r="T93" s="66"/>
      <c r="U93" s="66"/>
      <c r="V93" s="70">
        <v>223</v>
      </c>
      <c r="W93" s="176" t="s">
        <v>401</v>
      </c>
      <c r="X93" s="66">
        <v>852</v>
      </c>
      <c r="Y93" s="66" t="s">
        <v>191</v>
      </c>
      <c r="Z93" s="66">
        <v>856</v>
      </c>
      <c r="AA93" s="173" t="s">
        <v>192</v>
      </c>
      <c r="AB93" s="177" t="s">
        <v>775</v>
      </c>
      <c r="AC93" s="39" t="s">
        <v>791</v>
      </c>
    </row>
    <row r="94" spans="1:29" s="29" customFormat="1" ht="26.4" customHeight="1">
      <c r="A94" s="174" t="s">
        <v>266</v>
      </c>
      <c r="B94" s="263" t="s">
        <v>231</v>
      </c>
      <c r="C94" s="264"/>
      <c r="D94" s="264"/>
      <c r="E94" s="265"/>
      <c r="F94" s="66" t="s">
        <v>231</v>
      </c>
      <c r="G94" s="66"/>
      <c r="H94" s="66"/>
      <c r="I94" s="66"/>
      <c r="J94" s="66"/>
      <c r="K94" s="66"/>
      <c r="L94" s="66"/>
      <c r="M94" s="66" t="s">
        <v>32</v>
      </c>
      <c r="N94" s="66">
        <v>3.9</v>
      </c>
      <c r="O94" s="175" t="s">
        <v>32</v>
      </c>
      <c r="P94" s="66" t="s">
        <v>18</v>
      </c>
      <c r="Q94" s="66"/>
      <c r="R94" s="174"/>
      <c r="S94" s="66"/>
      <c r="T94" s="66"/>
      <c r="U94" s="66"/>
      <c r="V94" s="70"/>
      <c r="W94" s="176"/>
      <c r="X94" s="66"/>
      <c r="Y94" s="66"/>
      <c r="Z94" s="66"/>
      <c r="AA94" s="173"/>
      <c r="AB94" s="177" t="s">
        <v>775</v>
      </c>
      <c r="AC94" s="39" t="s">
        <v>792</v>
      </c>
    </row>
    <row r="95" spans="1:29" s="29" customFormat="1" ht="26.4" customHeight="1">
      <c r="A95" s="174" t="s">
        <v>270</v>
      </c>
      <c r="B95" s="263" t="s">
        <v>231</v>
      </c>
      <c r="C95" s="264"/>
      <c r="D95" s="264"/>
      <c r="E95" s="265"/>
      <c r="F95" s="66" t="s">
        <v>231</v>
      </c>
      <c r="G95" s="66"/>
      <c r="H95" s="66"/>
      <c r="I95" s="66"/>
      <c r="J95" s="66"/>
      <c r="K95" s="66"/>
      <c r="L95" s="66"/>
      <c r="M95" s="66" t="s">
        <v>32</v>
      </c>
      <c r="N95" s="66">
        <v>6.2</v>
      </c>
      <c r="O95" s="175" t="s">
        <v>32</v>
      </c>
      <c r="P95" s="66" t="s">
        <v>18</v>
      </c>
      <c r="Q95" s="66"/>
      <c r="R95" s="174"/>
      <c r="S95" s="66"/>
      <c r="T95" s="66"/>
      <c r="U95" s="66"/>
      <c r="V95" s="70"/>
      <c r="W95" s="176"/>
      <c r="X95" s="66"/>
      <c r="Y95" s="66"/>
      <c r="Z95" s="66"/>
      <c r="AA95" s="173"/>
      <c r="AB95" s="177" t="s">
        <v>775</v>
      </c>
      <c r="AC95" s="39" t="s">
        <v>793</v>
      </c>
    </row>
    <row r="96" spans="1:29" s="29" customFormat="1" ht="26.4" customHeight="1">
      <c r="A96" s="187" t="s">
        <v>155</v>
      </c>
      <c r="B96" s="263" t="s">
        <v>5</v>
      </c>
      <c r="C96" s="264"/>
      <c r="D96" s="264"/>
      <c r="E96" s="265"/>
      <c r="F96" s="66">
        <v>1824</v>
      </c>
      <c r="G96" s="66">
        <v>8</v>
      </c>
      <c r="H96" s="66" t="s">
        <v>3</v>
      </c>
      <c r="I96" s="66">
        <v>8</v>
      </c>
      <c r="J96" s="66" t="s">
        <v>122</v>
      </c>
      <c r="K96" s="66">
        <v>18</v>
      </c>
      <c r="L96" s="66">
        <v>80</v>
      </c>
      <c r="M96" s="66" t="s">
        <v>33</v>
      </c>
      <c r="N96" s="66" t="s">
        <v>197</v>
      </c>
      <c r="O96" s="175" t="s">
        <v>33</v>
      </c>
      <c r="P96" s="66" t="s">
        <v>18</v>
      </c>
      <c r="Q96" s="66" t="s">
        <v>112</v>
      </c>
      <c r="R96" s="187" t="s">
        <v>403</v>
      </c>
      <c r="S96" s="66">
        <v>1</v>
      </c>
      <c r="T96" s="66"/>
      <c r="U96" s="66"/>
      <c r="V96" s="70" t="s">
        <v>20</v>
      </c>
      <c r="W96" s="176" t="s">
        <v>26</v>
      </c>
      <c r="X96" s="66">
        <v>851</v>
      </c>
      <c r="Y96" s="66" t="s">
        <v>123</v>
      </c>
      <c r="Z96" s="66">
        <v>855</v>
      </c>
      <c r="AA96" s="186" t="s">
        <v>124</v>
      </c>
      <c r="AB96" s="177"/>
      <c r="AC96" s="39"/>
    </row>
    <row r="97" spans="1:29" s="29" customFormat="1" ht="26.4" customHeight="1">
      <c r="A97" s="174" t="s">
        <v>294</v>
      </c>
      <c r="B97" s="263" t="s">
        <v>295</v>
      </c>
      <c r="C97" s="264"/>
      <c r="D97" s="264"/>
      <c r="E97" s="265"/>
      <c r="F97" s="66">
        <v>3266</v>
      </c>
      <c r="G97" s="66">
        <v>8</v>
      </c>
      <c r="H97" s="66" t="s">
        <v>3</v>
      </c>
      <c r="I97" s="66">
        <v>8</v>
      </c>
      <c r="J97" s="66" t="s">
        <v>122</v>
      </c>
      <c r="K97" s="66">
        <v>18</v>
      </c>
      <c r="L97" s="66">
        <v>80</v>
      </c>
      <c r="M97" s="66" t="s">
        <v>33</v>
      </c>
      <c r="N97" s="66" t="s">
        <v>299</v>
      </c>
      <c r="O97" s="175" t="s">
        <v>33</v>
      </c>
      <c r="P97" s="66" t="s">
        <v>18</v>
      </c>
      <c r="Q97" s="66" t="s">
        <v>112</v>
      </c>
      <c r="R97" s="174" t="s">
        <v>407</v>
      </c>
      <c r="S97" s="66">
        <v>1</v>
      </c>
      <c r="T97" s="66"/>
      <c r="U97" s="66"/>
      <c r="V97" s="70">
        <v>274</v>
      </c>
      <c r="W97" s="176" t="s">
        <v>20</v>
      </c>
      <c r="X97" s="66">
        <v>851</v>
      </c>
      <c r="Y97" s="66" t="s">
        <v>123</v>
      </c>
      <c r="Z97" s="66">
        <v>855</v>
      </c>
      <c r="AA97" s="173" t="s">
        <v>124</v>
      </c>
      <c r="AB97" s="177" t="s">
        <v>775</v>
      </c>
      <c r="AC97" s="39" t="s">
        <v>794</v>
      </c>
    </row>
    <row r="98" spans="1:29" s="29" customFormat="1" ht="26.4" customHeight="1">
      <c r="A98" s="174" t="s">
        <v>128</v>
      </c>
      <c r="B98" s="263" t="s">
        <v>231</v>
      </c>
      <c r="C98" s="264"/>
      <c r="D98" s="264"/>
      <c r="E98" s="265"/>
      <c r="F98" s="66" t="s">
        <v>231</v>
      </c>
      <c r="G98" s="66"/>
      <c r="H98" s="66"/>
      <c r="I98" s="66"/>
      <c r="J98" s="66"/>
      <c r="K98" s="66"/>
      <c r="L98" s="66"/>
      <c r="M98" s="66" t="s">
        <v>33</v>
      </c>
      <c r="N98" s="66">
        <v>8.85</v>
      </c>
      <c r="O98" s="175" t="s">
        <v>33</v>
      </c>
      <c r="P98" s="66" t="s">
        <v>18</v>
      </c>
      <c r="Q98" s="66"/>
      <c r="R98" s="174"/>
      <c r="S98" s="66"/>
      <c r="T98" s="66"/>
      <c r="U98" s="66"/>
      <c r="V98" s="70"/>
      <c r="W98" s="176"/>
      <c r="X98" s="66"/>
      <c r="Y98" s="66"/>
      <c r="Z98" s="66"/>
      <c r="AA98" s="173"/>
      <c r="AB98" s="177" t="s">
        <v>775</v>
      </c>
      <c r="AC98" s="39" t="s">
        <v>781</v>
      </c>
    </row>
    <row r="99" spans="1:29" s="29" customFormat="1" ht="26.4" customHeight="1">
      <c r="A99" s="174" t="s">
        <v>447</v>
      </c>
      <c r="B99" s="263" t="s">
        <v>5</v>
      </c>
      <c r="C99" s="264"/>
      <c r="D99" s="264"/>
      <c r="E99" s="265"/>
      <c r="F99" s="66">
        <v>1824</v>
      </c>
      <c r="G99" s="66">
        <v>8</v>
      </c>
      <c r="H99" s="66" t="s">
        <v>3</v>
      </c>
      <c r="I99" s="66">
        <v>8</v>
      </c>
      <c r="J99" s="66" t="s">
        <v>122</v>
      </c>
      <c r="K99" s="66">
        <v>18</v>
      </c>
      <c r="L99" s="66">
        <v>80</v>
      </c>
      <c r="M99" s="66" t="s">
        <v>33</v>
      </c>
      <c r="N99" s="66">
        <v>14</v>
      </c>
      <c r="O99" s="175" t="s">
        <v>33</v>
      </c>
      <c r="P99" s="66" t="s">
        <v>18</v>
      </c>
      <c r="Q99" s="66" t="s">
        <v>112</v>
      </c>
      <c r="R99" s="174" t="s">
        <v>403</v>
      </c>
      <c r="S99" s="66">
        <v>1</v>
      </c>
      <c r="T99" s="66"/>
      <c r="U99" s="66"/>
      <c r="V99" s="70" t="s">
        <v>20</v>
      </c>
      <c r="W99" s="176" t="s">
        <v>26</v>
      </c>
      <c r="X99" s="66">
        <v>851</v>
      </c>
      <c r="Y99" s="66" t="s">
        <v>123</v>
      </c>
      <c r="Z99" s="66">
        <v>855</v>
      </c>
      <c r="AA99" s="173" t="s">
        <v>124</v>
      </c>
      <c r="AB99" s="177" t="s">
        <v>775</v>
      </c>
      <c r="AC99" s="39" t="s">
        <v>795</v>
      </c>
    </row>
    <row r="100" spans="1:29" s="29" customFormat="1" ht="26.4" customHeight="1">
      <c r="A100" s="174" t="s">
        <v>300</v>
      </c>
      <c r="B100" s="263" t="s">
        <v>5</v>
      </c>
      <c r="C100" s="264"/>
      <c r="D100" s="264"/>
      <c r="E100" s="265"/>
      <c r="F100" s="66">
        <v>1824</v>
      </c>
      <c r="G100" s="66">
        <v>8</v>
      </c>
      <c r="H100" s="66" t="s">
        <v>3</v>
      </c>
      <c r="I100" s="66">
        <v>8</v>
      </c>
      <c r="J100" s="66" t="s">
        <v>122</v>
      </c>
      <c r="K100" s="66">
        <v>18</v>
      </c>
      <c r="L100" s="66">
        <v>80</v>
      </c>
      <c r="M100" s="66" t="s">
        <v>33</v>
      </c>
      <c r="N100" s="66">
        <v>14</v>
      </c>
      <c r="O100" s="175" t="s">
        <v>33</v>
      </c>
      <c r="P100" s="66" t="s">
        <v>18</v>
      </c>
      <c r="Q100" s="66" t="s">
        <v>112</v>
      </c>
      <c r="R100" s="174" t="s">
        <v>403</v>
      </c>
      <c r="S100" s="66">
        <v>1</v>
      </c>
      <c r="T100" s="66"/>
      <c r="U100" s="66"/>
      <c r="V100" s="70" t="s">
        <v>20</v>
      </c>
      <c r="W100" s="176" t="s">
        <v>26</v>
      </c>
      <c r="X100" s="66">
        <v>851</v>
      </c>
      <c r="Y100" s="66" t="s">
        <v>123</v>
      </c>
      <c r="Z100" s="66">
        <v>855</v>
      </c>
      <c r="AA100" s="173" t="s">
        <v>124</v>
      </c>
      <c r="AB100" s="177" t="s">
        <v>775</v>
      </c>
      <c r="AC100" s="39" t="s">
        <v>795</v>
      </c>
    </row>
    <row r="101" spans="1:29" s="29" customFormat="1" ht="26.4" customHeight="1">
      <c r="A101" s="174" t="s">
        <v>301</v>
      </c>
      <c r="B101" s="263" t="s">
        <v>216</v>
      </c>
      <c r="C101" s="264"/>
      <c r="D101" s="264"/>
      <c r="E101" s="265"/>
      <c r="F101" s="66">
        <v>3266</v>
      </c>
      <c r="G101" s="66">
        <v>8</v>
      </c>
      <c r="H101" s="66" t="s">
        <v>3</v>
      </c>
      <c r="I101" s="66">
        <v>8</v>
      </c>
      <c r="J101" s="66" t="s">
        <v>122</v>
      </c>
      <c r="K101" s="66">
        <v>18</v>
      </c>
      <c r="L101" s="66">
        <v>80</v>
      </c>
      <c r="M101" s="66" t="s">
        <v>33</v>
      </c>
      <c r="N101" s="66">
        <v>14</v>
      </c>
      <c r="O101" s="175" t="s">
        <v>33</v>
      </c>
      <c r="P101" s="66" t="s">
        <v>18</v>
      </c>
      <c r="Q101" s="66" t="s">
        <v>112</v>
      </c>
      <c r="R101" s="174" t="s">
        <v>407</v>
      </c>
      <c r="S101" s="66">
        <v>1</v>
      </c>
      <c r="T101" s="66"/>
      <c r="U101" s="66"/>
      <c r="V101" s="70">
        <v>274</v>
      </c>
      <c r="W101" s="176" t="s">
        <v>360</v>
      </c>
      <c r="X101" s="66">
        <v>851</v>
      </c>
      <c r="Y101" s="66" t="s">
        <v>123</v>
      </c>
      <c r="Z101" s="66">
        <v>855</v>
      </c>
      <c r="AA101" s="173" t="s">
        <v>124</v>
      </c>
      <c r="AB101" s="177" t="s">
        <v>775</v>
      </c>
      <c r="AC101" s="39" t="s">
        <v>797</v>
      </c>
    </row>
    <row r="102" spans="1:29" s="29" customFormat="1" ht="26.4" customHeight="1">
      <c r="A102" s="174" t="s">
        <v>450</v>
      </c>
      <c r="B102" s="263" t="s">
        <v>231</v>
      </c>
      <c r="C102" s="264"/>
      <c r="D102" s="264"/>
      <c r="E102" s="265"/>
      <c r="F102" s="66" t="s">
        <v>231</v>
      </c>
      <c r="G102" s="66"/>
      <c r="H102" s="66"/>
      <c r="I102" s="66"/>
      <c r="J102" s="66"/>
      <c r="K102" s="66"/>
      <c r="L102" s="66"/>
      <c r="M102" s="66" t="s">
        <v>33</v>
      </c>
      <c r="N102" s="66">
        <v>8.4</v>
      </c>
      <c r="O102" s="175" t="s">
        <v>33</v>
      </c>
      <c r="P102" s="66" t="s">
        <v>18</v>
      </c>
      <c r="Q102" s="66"/>
      <c r="R102" s="174"/>
      <c r="S102" s="66"/>
      <c r="T102" s="66"/>
      <c r="U102" s="66"/>
      <c r="V102" s="70"/>
      <c r="W102" s="176"/>
      <c r="X102" s="66"/>
      <c r="Y102" s="66"/>
      <c r="Z102" s="66"/>
      <c r="AA102" s="173"/>
      <c r="AB102" s="177" t="s">
        <v>775</v>
      </c>
      <c r="AC102" s="39" t="s">
        <v>798</v>
      </c>
    </row>
    <row r="103" spans="1:29" s="29" customFormat="1" ht="26.4" customHeight="1">
      <c r="A103" s="174" t="s">
        <v>451</v>
      </c>
      <c r="B103" s="263" t="s">
        <v>219</v>
      </c>
      <c r="C103" s="264"/>
      <c r="D103" s="264"/>
      <c r="E103" s="265"/>
      <c r="F103" s="66">
        <v>3266</v>
      </c>
      <c r="G103" s="66">
        <v>8</v>
      </c>
      <c r="H103" s="66" t="s">
        <v>3</v>
      </c>
      <c r="I103" s="66">
        <v>8</v>
      </c>
      <c r="J103" s="66" t="s">
        <v>122</v>
      </c>
      <c r="K103" s="66">
        <v>18</v>
      </c>
      <c r="L103" s="66">
        <v>80</v>
      </c>
      <c r="M103" s="66" t="s">
        <v>33</v>
      </c>
      <c r="N103" s="66">
        <v>13</v>
      </c>
      <c r="O103" s="175" t="s">
        <v>33</v>
      </c>
      <c r="P103" s="66" t="s">
        <v>18</v>
      </c>
      <c r="Q103" s="66" t="s">
        <v>112</v>
      </c>
      <c r="R103" s="174" t="s">
        <v>407</v>
      </c>
      <c r="S103" s="66">
        <v>1</v>
      </c>
      <c r="T103" s="66"/>
      <c r="U103" s="66"/>
      <c r="V103" s="70">
        <v>274</v>
      </c>
      <c r="W103" s="176" t="s">
        <v>360</v>
      </c>
      <c r="X103" s="66">
        <v>851</v>
      </c>
      <c r="Y103" s="66" t="s">
        <v>123</v>
      </c>
      <c r="Z103" s="66">
        <v>855</v>
      </c>
      <c r="AA103" s="173" t="s">
        <v>124</v>
      </c>
      <c r="AB103" s="177" t="s">
        <v>775</v>
      </c>
      <c r="AC103" s="39" t="s">
        <v>799</v>
      </c>
    </row>
    <row r="104" spans="1:29" s="29" customFormat="1">
      <c r="A104" s="49"/>
      <c r="B104" s="39"/>
      <c r="C104" s="39"/>
      <c r="D104" s="39"/>
      <c r="E104" s="39"/>
      <c r="S104" s="40"/>
      <c r="T104" s="40"/>
      <c r="U104" s="40"/>
      <c r="V104" s="40"/>
      <c r="AC104" s="39"/>
    </row>
    <row r="105" spans="1:29" s="29" customFormat="1">
      <c r="A105" s="49"/>
      <c r="B105" s="39"/>
      <c r="C105" s="39"/>
      <c r="D105" s="39"/>
      <c r="E105" s="39"/>
      <c r="S105" s="40"/>
      <c r="T105" s="40"/>
      <c r="U105" s="40"/>
      <c r="V105" s="40"/>
      <c r="AC105" s="39"/>
    </row>
    <row r="106" spans="1:29" s="29" customFormat="1">
      <c r="A106" s="49"/>
      <c r="B106" s="39"/>
      <c r="C106" s="39"/>
      <c r="D106" s="39"/>
      <c r="E106" s="39"/>
      <c r="S106" s="40"/>
      <c r="T106" s="40"/>
      <c r="U106" s="40"/>
      <c r="V106" s="40"/>
      <c r="AC106" s="39"/>
    </row>
    <row r="107" spans="1:29" s="29" customFormat="1">
      <c r="A107" s="49"/>
      <c r="B107" s="39"/>
      <c r="C107" s="39"/>
      <c r="D107" s="39"/>
      <c r="E107" s="39"/>
      <c r="S107" s="40"/>
      <c r="T107" s="40"/>
      <c r="U107" s="40"/>
      <c r="V107" s="40"/>
      <c r="AC107" s="39"/>
    </row>
    <row r="108" spans="1:29" s="29" customFormat="1">
      <c r="A108" s="49"/>
      <c r="B108" s="39"/>
      <c r="C108" s="39"/>
      <c r="D108" s="39"/>
      <c r="E108" s="39"/>
      <c r="S108" s="40"/>
      <c r="T108" s="40"/>
      <c r="U108" s="40"/>
      <c r="V108" s="40"/>
      <c r="AC108" s="39"/>
    </row>
    <row r="109" spans="1:29" s="29" customFormat="1">
      <c r="A109" s="49"/>
      <c r="B109" s="39"/>
      <c r="C109" s="39"/>
      <c r="D109" s="39"/>
      <c r="E109" s="39"/>
      <c r="S109" s="40"/>
      <c r="T109" s="40"/>
      <c r="U109" s="40"/>
      <c r="V109" s="40"/>
      <c r="AC109" s="39"/>
    </row>
    <row r="110" spans="1:29" s="29" customFormat="1">
      <c r="A110" s="49"/>
      <c r="B110" s="39"/>
      <c r="C110" s="39"/>
      <c r="D110" s="39"/>
      <c r="E110" s="39"/>
      <c r="S110" s="40"/>
      <c r="T110" s="40"/>
      <c r="U110" s="40"/>
      <c r="V110" s="40"/>
      <c r="AC110" s="39"/>
    </row>
    <row r="111" spans="1:29" s="29" customFormat="1">
      <c r="A111" s="49"/>
      <c r="B111" s="39"/>
      <c r="C111" s="39"/>
      <c r="D111" s="39"/>
      <c r="E111" s="39"/>
      <c r="S111" s="40"/>
      <c r="T111" s="40"/>
      <c r="U111" s="40"/>
      <c r="V111" s="40"/>
      <c r="AC111" s="39"/>
    </row>
    <row r="112" spans="1:29" s="29" customFormat="1">
      <c r="A112" s="49"/>
      <c r="B112" s="39"/>
      <c r="C112" s="39"/>
      <c r="D112" s="39"/>
      <c r="E112" s="39"/>
      <c r="S112" s="40"/>
      <c r="T112" s="40"/>
      <c r="U112" s="40"/>
      <c r="V112" s="40"/>
      <c r="AC112" s="39"/>
    </row>
    <row r="113" spans="1:29" s="29" customFormat="1">
      <c r="A113" s="49"/>
      <c r="B113" s="39"/>
      <c r="C113" s="39"/>
      <c r="D113" s="39"/>
      <c r="E113" s="39"/>
      <c r="S113" s="40"/>
      <c r="T113" s="40"/>
      <c r="U113" s="40"/>
      <c r="V113" s="40"/>
      <c r="AC113" s="39"/>
    </row>
    <row r="114" spans="1:29" s="29" customFormat="1">
      <c r="A114" s="49"/>
      <c r="B114" s="39"/>
      <c r="C114" s="39"/>
      <c r="D114" s="39"/>
      <c r="E114" s="39"/>
      <c r="S114" s="40"/>
      <c r="T114" s="40"/>
      <c r="U114" s="40"/>
      <c r="V114" s="40"/>
      <c r="AC114" s="39"/>
    </row>
    <row r="115" spans="1:29" s="29" customFormat="1">
      <c r="A115" s="49"/>
      <c r="B115" s="39"/>
      <c r="C115" s="39"/>
      <c r="D115" s="39"/>
      <c r="E115" s="39"/>
      <c r="S115" s="40"/>
      <c r="T115" s="40"/>
      <c r="U115" s="40"/>
      <c r="V115" s="40"/>
      <c r="AC115" s="39"/>
    </row>
    <row r="116" spans="1:29" s="29" customFormat="1">
      <c r="A116" s="49"/>
      <c r="B116" s="39"/>
      <c r="C116" s="39"/>
      <c r="D116" s="39"/>
      <c r="E116" s="39"/>
      <c r="S116" s="40"/>
      <c r="T116" s="40"/>
      <c r="U116" s="40"/>
      <c r="V116" s="40"/>
      <c r="AC116" s="39"/>
    </row>
    <row r="117" spans="1:29" s="29" customFormat="1">
      <c r="A117" s="49"/>
      <c r="B117" s="39"/>
      <c r="C117" s="39"/>
      <c r="D117" s="39"/>
      <c r="E117" s="39"/>
      <c r="S117" s="40"/>
      <c r="T117" s="40"/>
      <c r="U117" s="40"/>
      <c r="V117" s="40"/>
      <c r="AC117" s="39"/>
    </row>
    <row r="118" spans="1:29" s="29" customFormat="1">
      <c r="A118" s="49"/>
      <c r="B118" s="39"/>
      <c r="C118" s="39"/>
      <c r="D118" s="39"/>
      <c r="E118" s="39"/>
      <c r="S118" s="40"/>
      <c r="T118" s="40"/>
      <c r="U118" s="40"/>
      <c r="V118" s="40"/>
      <c r="AC118" s="39"/>
    </row>
    <row r="119" spans="1:29" s="29" customFormat="1">
      <c r="A119" s="49"/>
      <c r="B119" s="39"/>
      <c r="C119" s="39"/>
      <c r="D119" s="39"/>
      <c r="E119" s="39"/>
      <c r="S119" s="40"/>
      <c r="T119" s="40"/>
      <c r="U119" s="40"/>
      <c r="V119" s="40"/>
      <c r="AC119" s="39"/>
    </row>
    <row r="120" spans="1:29" s="29" customFormat="1">
      <c r="A120" s="49"/>
      <c r="B120" s="39"/>
      <c r="C120" s="39"/>
      <c r="D120" s="39"/>
      <c r="E120" s="39"/>
      <c r="S120" s="40"/>
      <c r="T120" s="40"/>
      <c r="U120" s="40"/>
      <c r="V120" s="40"/>
      <c r="AC120" s="39"/>
    </row>
    <row r="121" spans="1:29" s="29" customFormat="1">
      <c r="A121" s="49"/>
      <c r="B121" s="39"/>
      <c r="C121" s="39"/>
      <c r="D121" s="39"/>
      <c r="E121" s="39"/>
      <c r="S121" s="40"/>
      <c r="T121" s="40"/>
      <c r="U121" s="40"/>
      <c r="V121" s="40"/>
      <c r="AC121" s="39"/>
    </row>
    <row r="122" spans="1:29" s="42" customFormat="1">
      <c r="A122" s="49"/>
      <c r="B122" s="39"/>
      <c r="C122" s="39"/>
      <c r="D122" s="39"/>
      <c r="E122" s="39"/>
      <c r="F122" s="29"/>
      <c r="G122" s="29"/>
      <c r="H122" s="29"/>
      <c r="I122" s="29"/>
      <c r="J122" s="29"/>
      <c r="K122" s="29"/>
      <c r="L122" s="29"/>
      <c r="M122" s="29"/>
      <c r="N122" s="29"/>
      <c r="O122" s="29"/>
      <c r="P122" s="29"/>
      <c r="Q122" s="29"/>
      <c r="R122" s="29"/>
      <c r="S122" s="40"/>
      <c r="T122" s="40"/>
      <c r="U122" s="40"/>
      <c r="V122" s="40"/>
      <c r="W122" s="29"/>
      <c r="X122" s="29"/>
      <c r="Y122" s="29"/>
      <c r="Z122" s="29"/>
      <c r="AC122" s="41"/>
    </row>
    <row r="123" spans="1:29" s="42" customFormat="1">
      <c r="A123" s="49"/>
      <c r="B123" s="39"/>
      <c r="C123" s="39"/>
      <c r="D123" s="39"/>
      <c r="E123" s="39"/>
      <c r="F123" s="29"/>
      <c r="G123" s="29"/>
      <c r="H123" s="29"/>
      <c r="I123" s="29"/>
      <c r="J123" s="29"/>
      <c r="K123" s="29"/>
      <c r="L123" s="29"/>
      <c r="M123" s="29"/>
      <c r="N123" s="29"/>
      <c r="O123" s="29"/>
      <c r="P123" s="29"/>
      <c r="Q123" s="29"/>
      <c r="R123" s="29"/>
      <c r="S123" s="40"/>
      <c r="T123" s="40"/>
      <c r="U123" s="40"/>
      <c r="V123" s="40"/>
      <c r="W123" s="29"/>
      <c r="X123" s="29"/>
      <c r="Y123" s="29"/>
      <c r="Z123" s="29"/>
      <c r="AC123" s="41"/>
    </row>
    <row r="124" spans="1:29" s="42" customFormat="1">
      <c r="A124" s="50"/>
      <c r="B124" s="41"/>
      <c r="C124" s="41"/>
      <c r="D124" s="41"/>
      <c r="E124" s="41"/>
      <c r="O124" s="29"/>
      <c r="S124" s="43"/>
      <c r="T124" s="43"/>
      <c r="U124" s="43"/>
      <c r="V124" s="43"/>
      <c r="AC124" s="41"/>
    </row>
    <row r="125" spans="1:29" s="42" customFormat="1">
      <c r="A125" s="50"/>
      <c r="B125" s="41"/>
      <c r="C125" s="41"/>
      <c r="D125" s="41"/>
      <c r="E125" s="41"/>
      <c r="O125" s="29"/>
      <c r="S125" s="43"/>
      <c r="T125" s="43"/>
      <c r="U125" s="43"/>
      <c r="V125" s="43"/>
      <c r="AC125" s="41"/>
    </row>
    <row r="126" spans="1:29" s="42" customFormat="1">
      <c r="A126" s="50"/>
      <c r="B126" s="41"/>
      <c r="C126" s="41"/>
      <c r="D126" s="41"/>
      <c r="E126" s="41"/>
      <c r="O126" s="29"/>
      <c r="S126" s="43"/>
      <c r="T126" s="43"/>
      <c r="U126" s="43"/>
      <c r="V126" s="43"/>
      <c r="AC126" s="41"/>
    </row>
    <row r="127" spans="1:29" s="42" customFormat="1">
      <c r="A127" s="50"/>
      <c r="B127" s="41"/>
      <c r="C127" s="41"/>
      <c r="D127" s="41"/>
      <c r="E127" s="41"/>
      <c r="O127" s="29"/>
      <c r="S127" s="43"/>
      <c r="T127" s="43"/>
      <c r="U127" s="43"/>
      <c r="V127" s="43"/>
      <c r="AC127" s="41"/>
    </row>
    <row r="128" spans="1:29" s="42" customFormat="1">
      <c r="A128" s="50"/>
      <c r="B128" s="41"/>
      <c r="C128" s="41"/>
      <c r="D128" s="41"/>
      <c r="E128" s="41"/>
      <c r="O128" s="29"/>
      <c r="S128" s="43"/>
      <c r="T128" s="43"/>
      <c r="U128" s="43"/>
      <c r="V128" s="43"/>
      <c r="AC128" s="41"/>
    </row>
    <row r="129" spans="1:29" s="42" customFormat="1">
      <c r="A129" s="50"/>
      <c r="B129" s="41"/>
      <c r="C129" s="41"/>
      <c r="D129" s="41"/>
      <c r="E129" s="41"/>
      <c r="O129" s="29"/>
      <c r="S129" s="43"/>
      <c r="T129" s="43"/>
      <c r="U129" s="43"/>
      <c r="V129" s="43"/>
      <c r="AC129" s="41"/>
    </row>
    <row r="130" spans="1:29" s="42" customFormat="1">
      <c r="A130" s="50"/>
      <c r="B130" s="41"/>
      <c r="C130" s="41"/>
      <c r="D130" s="41"/>
      <c r="E130" s="41"/>
      <c r="O130" s="29"/>
      <c r="S130" s="43"/>
      <c r="T130" s="43"/>
      <c r="U130" s="43"/>
      <c r="V130" s="43"/>
      <c r="AC130" s="41"/>
    </row>
    <row r="131" spans="1:29" s="42" customFormat="1">
      <c r="A131" s="50"/>
      <c r="B131" s="41"/>
      <c r="C131" s="41"/>
      <c r="D131" s="41"/>
      <c r="E131" s="41"/>
      <c r="O131" s="29"/>
      <c r="S131" s="43"/>
      <c r="T131" s="43"/>
      <c r="U131" s="43"/>
      <c r="V131" s="43"/>
      <c r="AC131" s="41"/>
    </row>
    <row r="132" spans="1:29" s="42" customFormat="1">
      <c r="A132" s="50"/>
      <c r="B132" s="41"/>
      <c r="C132" s="41"/>
      <c r="D132" s="41"/>
      <c r="E132" s="41"/>
      <c r="O132" s="29"/>
      <c r="S132" s="43"/>
      <c r="T132" s="43"/>
      <c r="U132" s="43"/>
      <c r="V132" s="43"/>
      <c r="AC132" s="41"/>
    </row>
    <row r="133" spans="1:29" s="42" customFormat="1">
      <c r="A133" s="50"/>
      <c r="B133" s="41"/>
      <c r="C133" s="41"/>
      <c r="D133" s="41"/>
      <c r="E133" s="41"/>
      <c r="O133" s="29"/>
      <c r="S133" s="43"/>
      <c r="T133" s="43"/>
      <c r="U133" s="43"/>
      <c r="V133" s="43"/>
      <c r="AC133" s="41"/>
    </row>
    <row r="134" spans="1:29" s="42" customFormat="1">
      <c r="A134" s="50"/>
      <c r="B134" s="41"/>
      <c r="C134" s="41"/>
      <c r="D134" s="41"/>
      <c r="E134" s="41"/>
      <c r="O134" s="29"/>
      <c r="S134" s="43"/>
      <c r="T134" s="43"/>
      <c r="U134" s="43"/>
      <c r="V134" s="43"/>
      <c r="AC134" s="41"/>
    </row>
    <row r="135" spans="1:29">
      <c r="A135" s="50"/>
      <c r="B135" s="41"/>
      <c r="C135" s="41"/>
      <c r="D135" s="41"/>
      <c r="E135" s="41"/>
      <c r="F135" s="42"/>
      <c r="G135" s="42"/>
      <c r="H135" s="42"/>
      <c r="I135" s="42"/>
      <c r="J135" s="42"/>
      <c r="K135" s="42"/>
      <c r="L135" s="42"/>
      <c r="M135" s="42"/>
      <c r="N135" s="42"/>
      <c r="O135" s="29"/>
      <c r="P135" s="42"/>
      <c r="Q135" s="42"/>
      <c r="R135" s="42"/>
      <c r="S135" s="43"/>
      <c r="T135" s="43"/>
      <c r="U135" s="43"/>
      <c r="V135" s="43"/>
      <c r="W135" s="42"/>
      <c r="X135" s="42"/>
      <c r="Y135" s="42"/>
      <c r="Z135" s="42"/>
    </row>
    <row r="136" spans="1:29">
      <c r="A136" s="50"/>
      <c r="B136" s="41"/>
      <c r="C136" s="41"/>
      <c r="D136" s="41"/>
      <c r="E136" s="41"/>
      <c r="F136" s="42"/>
      <c r="G136" s="42"/>
      <c r="H136" s="42"/>
      <c r="I136" s="42"/>
      <c r="J136" s="42"/>
      <c r="K136" s="42"/>
      <c r="L136" s="42"/>
      <c r="M136" s="42"/>
      <c r="N136" s="42"/>
      <c r="O136" s="29"/>
      <c r="P136" s="42"/>
      <c r="Q136" s="42"/>
      <c r="R136" s="42"/>
      <c r="S136" s="43"/>
      <c r="T136" s="43"/>
      <c r="U136" s="43"/>
      <c r="V136" s="43"/>
      <c r="W136" s="42"/>
      <c r="X136" s="42"/>
      <c r="Y136" s="42"/>
      <c r="Z136" s="42"/>
    </row>
  </sheetData>
  <autoFilter ref="A21:X81"/>
  <mergeCells count="124">
    <mergeCell ref="X83:Y83"/>
    <mergeCell ref="Z83:AA83"/>
    <mergeCell ref="B101:E101"/>
    <mergeCell ref="B102:E102"/>
    <mergeCell ref="B103:E103"/>
    <mergeCell ref="AB84:AC84"/>
    <mergeCell ref="N83:N84"/>
    <mergeCell ref="O83:O84"/>
    <mergeCell ref="P83:P84"/>
    <mergeCell ref="Q83:Q84"/>
    <mergeCell ref="R83:U83"/>
    <mergeCell ref="V83:W83"/>
    <mergeCell ref="H83:H84"/>
    <mergeCell ref="I83:I84"/>
    <mergeCell ref="J83:J84"/>
    <mergeCell ref="K83:K84"/>
    <mergeCell ref="L83:L84"/>
    <mergeCell ref="M83:M84"/>
    <mergeCell ref="B100:E100"/>
    <mergeCell ref="B99:E99"/>
    <mergeCell ref="B96:E96"/>
    <mergeCell ref="A83:A84"/>
    <mergeCell ref="B83:E84"/>
    <mergeCell ref="F83:F84"/>
    <mergeCell ref="G83:G84"/>
    <mergeCell ref="B93:E93"/>
    <mergeCell ref="B94:E94"/>
    <mergeCell ref="B95:E95"/>
    <mergeCell ref="B97:E97"/>
    <mergeCell ref="B98:E98"/>
    <mergeCell ref="B88:E88"/>
    <mergeCell ref="B89:E89"/>
    <mergeCell ref="B90:E90"/>
    <mergeCell ref="B91:E91"/>
    <mergeCell ref="B92:E92"/>
    <mergeCell ref="B85:E85"/>
    <mergeCell ref="B86:E86"/>
    <mergeCell ref="B87:E87"/>
    <mergeCell ref="B24:E24"/>
    <mergeCell ref="B48:E48"/>
    <mergeCell ref="B23:E23"/>
    <mergeCell ref="B52:E52"/>
    <mergeCell ref="B53:E53"/>
    <mergeCell ref="B55:E55"/>
    <mergeCell ref="B56:E56"/>
    <mergeCell ref="B22:E22"/>
    <mergeCell ref="A1:Q1"/>
    <mergeCell ref="B3:F3"/>
    <mergeCell ref="I3:K3"/>
    <mergeCell ref="L3:P3"/>
    <mergeCell ref="B5:F5"/>
    <mergeCell ref="I5:K5"/>
    <mergeCell ref="L5:P5"/>
    <mergeCell ref="A20:A21"/>
    <mergeCell ref="B20:E21"/>
    <mergeCell ref="F20:F21"/>
    <mergeCell ref="G20:G21"/>
    <mergeCell ref="H20:H21"/>
    <mergeCell ref="I20:I21"/>
    <mergeCell ref="P20:Q20"/>
    <mergeCell ref="B47:E47"/>
    <mergeCell ref="B49:E49"/>
    <mergeCell ref="X20:X21"/>
    <mergeCell ref="K20:K21"/>
    <mergeCell ref="L20:L21"/>
    <mergeCell ref="M20:N20"/>
    <mergeCell ref="O20:O21"/>
    <mergeCell ref="J7:L7"/>
    <mergeCell ref="M7:O7"/>
    <mergeCell ref="N18:P18"/>
    <mergeCell ref="J20:J21"/>
    <mergeCell ref="S20:V20"/>
    <mergeCell ref="R20:R21"/>
    <mergeCell ref="W20:W21"/>
    <mergeCell ref="B28:E28"/>
    <mergeCell ref="B29:E29"/>
    <mergeCell ref="B39:E39"/>
    <mergeCell ref="B41:E41"/>
    <mergeCell ref="B30:E30"/>
    <mergeCell ref="N82:O82"/>
    <mergeCell ref="B25:E25"/>
    <mergeCell ref="B26:E26"/>
    <mergeCell ref="B27:E27"/>
    <mergeCell ref="B65:E65"/>
    <mergeCell ref="B66:E66"/>
    <mergeCell ref="B67:E67"/>
    <mergeCell ref="B68:E68"/>
    <mergeCell ref="B69:E69"/>
    <mergeCell ref="B54:E54"/>
    <mergeCell ref="B80:E80"/>
    <mergeCell ref="B81:E81"/>
    <mergeCell ref="B71:E71"/>
    <mergeCell ref="B72:E72"/>
    <mergeCell ref="B73:E73"/>
    <mergeCell ref="B74:E74"/>
    <mergeCell ref="B76:E76"/>
    <mergeCell ref="B77:E77"/>
    <mergeCell ref="B78:E78"/>
    <mergeCell ref="B79:E79"/>
    <mergeCell ref="B60:E60"/>
    <mergeCell ref="B62:E62"/>
    <mergeCell ref="B63:E63"/>
    <mergeCell ref="B64:E64"/>
    <mergeCell ref="B37:E37"/>
    <mergeCell ref="B36:E36"/>
    <mergeCell ref="B38:E38"/>
    <mergeCell ref="B50:E50"/>
    <mergeCell ref="B51:E51"/>
    <mergeCell ref="B31:E31"/>
    <mergeCell ref="B42:E42"/>
    <mergeCell ref="B40:E40"/>
    <mergeCell ref="B33:E33"/>
    <mergeCell ref="B34:E34"/>
    <mergeCell ref="B35:E35"/>
    <mergeCell ref="B32:E32"/>
    <mergeCell ref="B75:E75"/>
    <mergeCell ref="B70:E70"/>
    <mergeCell ref="B57:E57"/>
    <mergeCell ref="B58:E58"/>
    <mergeCell ref="B59:E59"/>
    <mergeCell ref="B43:E43"/>
    <mergeCell ref="B44:E44"/>
    <mergeCell ref="B46:E46"/>
    <mergeCell ref="B45:E45"/>
  </mergeCells>
  <conditionalFormatting sqref="S19">
    <cfRule type="cellIs" dxfId="12" priority="35" stopIfTrue="1" operator="equal">
      <formula>"colisage autorisé"</formula>
    </cfRule>
    <cfRule type="cellIs" dxfId="11" priority="36" stopIfTrue="1" operator="equal">
      <formula>"colisage non autorisé"</formula>
    </cfRule>
  </conditionalFormatting>
  <conditionalFormatting sqref="M8:P17 R8:R17 H8:I17">
    <cfRule type="cellIs" dxfId="10" priority="34" stopIfTrue="1" operator="equal">
      <formula>"non"</formula>
    </cfRule>
  </conditionalFormatting>
  <conditionalFormatting sqref="N18:P18 R18">
    <cfRule type="cellIs" dxfId="9" priority="32" stopIfTrue="1" operator="equal">
      <formula>"colisage autorisé"</formula>
    </cfRule>
    <cfRule type="cellIs" dxfId="8" priority="33" stopIfTrue="1" operator="equal">
      <formula>"colisage non autorisé"</formula>
    </cfRule>
  </conditionalFormatting>
  <conditionalFormatting sqref="Y27 AB86:AB95 AB97:AB103">
    <cfRule type="containsText" dxfId="7" priority="31" stopIfTrue="1" operator="containsText" text="OK">
      <formula>NOT(ISERROR(SEARCH("OK",Y27)))</formula>
    </cfRule>
  </conditionalFormatting>
  <conditionalFormatting sqref="Y47 Y49:Y81">
    <cfRule type="containsText" dxfId="6" priority="30" stopIfTrue="1" operator="containsText" text="OK">
      <formula>NOT(ISERROR(SEARCH("OK",Y47)))</formula>
    </cfRule>
  </conditionalFormatting>
  <conditionalFormatting sqref="Y48">
    <cfRule type="containsText" dxfId="5" priority="26" stopIfTrue="1" operator="containsText" text="OK">
      <formula>NOT(ISERROR(SEARCH("OK",Y48)))</formula>
    </cfRule>
  </conditionalFormatting>
  <conditionalFormatting sqref="AA41">
    <cfRule type="containsText" dxfId="4" priority="13" stopIfTrue="1" operator="containsText" text="OK">
      <formula>NOT(ISERROR(SEARCH("OK",AA41)))</formula>
    </cfRule>
  </conditionalFormatting>
  <conditionalFormatting sqref="AA39">
    <cfRule type="containsText" dxfId="3" priority="12" stopIfTrue="1" operator="containsText" text="OK">
      <formula>NOT(ISERROR(SEARCH("OK",AA39)))</formula>
    </cfRule>
  </conditionalFormatting>
  <conditionalFormatting sqref="AB83:AB84">
    <cfRule type="containsText" dxfId="2" priority="6" stopIfTrue="1" operator="containsText" text="OK">
      <formula>NOT(ISERROR(SEARCH("OK",AB83)))</formula>
    </cfRule>
  </conditionalFormatting>
  <conditionalFormatting sqref="AB85">
    <cfRule type="containsText" dxfId="1" priority="5" stopIfTrue="1" operator="containsText" text="OK">
      <formula>NOT(ISERROR(SEARCH("OK",AB85)))</formula>
    </cfRule>
  </conditionalFormatting>
  <conditionalFormatting sqref="AB96">
    <cfRule type="containsText" dxfId="0" priority="1" stopIfTrue="1" operator="containsText" text="OK">
      <formula>NOT(ISERROR(SEARCH("OK",AB96)))</formula>
    </cfRule>
  </conditionalFormatting>
  <dataValidations count="1">
    <dataValidation type="list" allowBlank="1" showInputMessage="1" showErrorMessage="1" sqref="A8:A17">
      <formula1>$A$25:$A$25</formula1>
    </dataValidation>
  </dataValidations>
  <printOptions horizontalCentered="1"/>
  <pageMargins left="0.19685039370078741" right="0.19685039370078741" top="0.51181102362204722" bottom="0.35433070866141736" header="0.23622047244094491" footer="0.15748031496062992"/>
  <pageSetup paperSize="9" scale="86" orientation="landscape" r:id="rId1"/>
  <headerFooter alignWithMargins="0">
    <oddHeader>&amp;LBWT-France PERMO&amp;R&amp;D</oddHeader>
    <oddFooter>&amp;LService sécurité vt&amp;C&amp;P/&amp;N&amp;RTransport</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workbookViewId="0">
      <selection activeCell="B20" sqref="B20"/>
    </sheetView>
  </sheetViews>
  <sheetFormatPr baseColWidth="10" defaultRowHeight="13.2"/>
  <cols>
    <col min="1" max="1" width="7" style="26" customWidth="1"/>
    <col min="2" max="2" width="66" style="25" customWidth="1"/>
  </cols>
  <sheetData>
    <row r="1" spans="1:2">
      <c r="A1" s="27" t="s">
        <v>59</v>
      </c>
      <c r="B1" s="28" t="s">
        <v>60</v>
      </c>
    </row>
    <row r="2" spans="1:2" ht="52.8">
      <c r="A2" s="4">
        <v>122</v>
      </c>
      <c r="B2" s="18" t="s">
        <v>45</v>
      </c>
    </row>
    <row r="3" spans="1:2" ht="79.2">
      <c r="A3" s="4">
        <v>223</v>
      </c>
      <c r="B3" s="18" t="s">
        <v>46</v>
      </c>
    </row>
    <row r="4" spans="1:2" ht="26.4">
      <c r="A4" s="4">
        <v>274</v>
      </c>
      <c r="B4" s="24" t="s">
        <v>107</v>
      </c>
    </row>
    <row r="5" spans="1:2">
      <c r="A5" s="4">
        <v>944</v>
      </c>
      <c r="B5" s="18" t="s">
        <v>36</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L18" sqref="L18"/>
    </sheetView>
  </sheetViews>
  <sheetFormatPr baseColWidth="10" defaultRowHeight="13.2"/>
  <sheetData/>
  <phoneticPr fontId="0" type="noConversion"/>
  <pageMargins left="0.78740157499999996" right="0.78740157499999996" top="0.984251969" bottom="0.984251969" header="0.4921259845" footer="0.4921259845"/>
  <headerFooter alignWithMargins="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38"/>
  <sheetViews>
    <sheetView workbookViewId="0">
      <selection activeCell="B1" sqref="B1"/>
    </sheetView>
  </sheetViews>
  <sheetFormatPr baseColWidth="10" defaultRowHeight="13.2"/>
  <cols>
    <col min="1" max="1" width="12.109375" customWidth="1"/>
    <col min="2" max="2" width="95.6640625" bestFit="1" customWidth="1"/>
  </cols>
  <sheetData>
    <row r="1" spans="1:3">
      <c r="B1" s="154" t="s">
        <v>698</v>
      </c>
      <c r="C1" s="153"/>
    </row>
    <row r="3" spans="1:3" ht="17.399999999999999">
      <c r="A3" s="150" t="s">
        <v>468</v>
      </c>
      <c r="B3" s="152"/>
    </row>
    <row r="4" spans="1:3">
      <c r="A4" s="137">
        <v>1052</v>
      </c>
      <c r="B4" s="141" t="s">
        <v>485</v>
      </c>
    </row>
    <row r="5" spans="1:3">
      <c r="A5" s="138">
        <v>1182</v>
      </c>
      <c r="B5" s="142" t="s">
        <v>486</v>
      </c>
    </row>
    <row r="6" spans="1:3">
      <c r="A6" s="138">
        <v>1183</v>
      </c>
      <c r="B6" s="142" t="s">
        <v>487</v>
      </c>
    </row>
    <row r="7" spans="1:3">
      <c r="A7" s="138">
        <v>1238</v>
      </c>
      <c r="B7" s="142" t="s">
        <v>488</v>
      </c>
    </row>
    <row r="8" spans="1:3">
      <c r="A8" s="138">
        <v>1242</v>
      </c>
      <c r="B8" s="142" t="s">
        <v>489</v>
      </c>
    </row>
    <row r="9" spans="1:3">
      <c r="A9" s="138">
        <v>1295</v>
      </c>
      <c r="B9" s="142" t="s">
        <v>490</v>
      </c>
    </row>
    <row r="10" spans="1:3">
      <c r="A10" s="138">
        <v>1572</v>
      </c>
      <c r="B10" s="142" t="s">
        <v>491</v>
      </c>
    </row>
    <row r="11" spans="1:3">
      <c r="A11" s="138">
        <v>1595</v>
      </c>
      <c r="B11" s="142" t="s">
        <v>492</v>
      </c>
    </row>
    <row r="12" spans="1:3">
      <c r="A12" s="138">
        <v>1715</v>
      </c>
      <c r="B12" s="142" t="s">
        <v>493</v>
      </c>
    </row>
    <row r="13" spans="1:3">
      <c r="A13" s="138">
        <v>1716</v>
      </c>
      <c r="B13" s="142" t="s">
        <v>494</v>
      </c>
    </row>
    <row r="14" spans="1:3">
      <c r="A14" s="138">
        <v>1718</v>
      </c>
      <c r="B14" s="142" t="s">
        <v>495</v>
      </c>
    </row>
    <row r="15" spans="1:3">
      <c r="A15" s="138">
        <v>1722</v>
      </c>
      <c r="B15" s="142" t="s">
        <v>496</v>
      </c>
    </row>
    <row r="16" spans="1:3">
      <c r="A16" s="138">
        <v>1724</v>
      </c>
      <c r="B16" s="142" t="s">
        <v>497</v>
      </c>
    </row>
    <row r="17" spans="1:2">
      <c r="A17" s="138">
        <v>1725</v>
      </c>
      <c r="B17" s="142" t="s">
        <v>498</v>
      </c>
    </row>
    <row r="18" spans="1:2">
      <c r="A18" s="138">
        <v>1726</v>
      </c>
      <c r="B18" s="142" t="s">
        <v>499</v>
      </c>
    </row>
    <row r="19" spans="1:2">
      <c r="A19" s="138">
        <v>1727</v>
      </c>
      <c r="B19" s="142" t="s">
        <v>500</v>
      </c>
    </row>
    <row r="20" spans="1:2">
      <c r="A20" s="138">
        <v>1728</v>
      </c>
      <c r="B20" s="142" t="s">
        <v>501</v>
      </c>
    </row>
    <row r="21" spans="1:2">
      <c r="A21" s="138">
        <v>1729</v>
      </c>
      <c r="B21" s="142" t="s">
        <v>502</v>
      </c>
    </row>
    <row r="22" spans="1:2">
      <c r="A22" s="138">
        <v>1730</v>
      </c>
      <c r="B22" s="142" t="s">
        <v>503</v>
      </c>
    </row>
    <row r="23" spans="1:2">
      <c r="A23" s="138">
        <v>1731</v>
      </c>
      <c r="B23" s="142" t="s">
        <v>504</v>
      </c>
    </row>
    <row r="24" spans="1:2">
      <c r="A24" s="138">
        <v>1732</v>
      </c>
      <c r="B24" s="142" t="s">
        <v>505</v>
      </c>
    </row>
    <row r="25" spans="1:2">
      <c r="A25" s="138">
        <v>1733</v>
      </c>
      <c r="B25" s="142" t="s">
        <v>506</v>
      </c>
    </row>
    <row r="26" spans="1:2">
      <c r="A26" s="138">
        <v>1736</v>
      </c>
      <c r="B26" s="142" t="s">
        <v>507</v>
      </c>
    </row>
    <row r="27" spans="1:2">
      <c r="A27" s="138">
        <v>1737</v>
      </c>
      <c r="B27" s="142" t="s">
        <v>508</v>
      </c>
    </row>
    <row r="28" spans="1:2">
      <c r="A28" s="138">
        <v>1738</v>
      </c>
      <c r="B28" s="142" t="s">
        <v>509</v>
      </c>
    </row>
    <row r="29" spans="1:2">
      <c r="A29" s="138">
        <v>1739</v>
      </c>
      <c r="B29" s="142" t="s">
        <v>510</v>
      </c>
    </row>
    <row r="30" spans="1:2">
      <c r="A30" s="138">
        <v>1740</v>
      </c>
      <c r="B30" s="142" t="s">
        <v>511</v>
      </c>
    </row>
    <row r="31" spans="1:2">
      <c r="A31" s="138">
        <v>1742</v>
      </c>
      <c r="B31" s="142" t="s">
        <v>512</v>
      </c>
    </row>
    <row r="32" spans="1:2">
      <c r="A32" s="138">
        <v>1743</v>
      </c>
      <c r="B32" s="142" t="s">
        <v>513</v>
      </c>
    </row>
    <row r="33" spans="1:2">
      <c r="A33" s="138">
        <v>1744</v>
      </c>
      <c r="B33" s="142" t="s">
        <v>514</v>
      </c>
    </row>
    <row r="34" spans="1:2">
      <c r="A34" s="138">
        <v>1747</v>
      </c>
      <c r="B34" s="142" t="s">
        <v>515</v>
      </c>
    </row>
    <row r="35" spans="1:2">
      <c r="A35" s="138">
        <v>1750</v>
      </c>
      <c r="B35" s="142" t="s">
        <v>516</v>
      </c>
    </row>
    <row r="36" spans="1:2">
      <c r="A36" s="138">
        <v>1751</v>
      </c>
      <c r="B36" s="142" t="s">
        <v>517</v>
      </c>
    </row>
    <row r="37" spans="1:2">
      <c r="A37" s="138">
        <v>1752</v>
      </c>
      <c r="B37" s="142" t="s">
        <v>518</v>
      </c>
    </row>
    <row r="38" spans="1:2">
      <c r="A38" s="138">
        <v>1753</v>
      </c>
      <c r="B38" s="142" t="s">
        <v>519</v>
      </c>
    </row>
    <row r="39" spans="1:2">
      <c r="A39" s="138">
        <v>1754</v>
      </c>
      <c r="B39" s="142" t="s">
        <v>520</v>
      </c>
    </row>
    <row r="40" spans="1:2">
      <c r="A40" s="138">
        <v>1755</v>
      </c>
      <c r="B40" s="142" t="s">
        <v>521</v>
      </c>
    </row>
    <row r="41" spans="1:2">
      <c r="A41" s="138">
        <v>1756</v>
      </c>
      <c r="B41" s="142" t="s">
        <v>522</v>
      </c>
    </row>
    <row r="42" spans="1:2">
      <c r="A42" s="138">
        <v>1757</v>
      </c>
      <c r="B42" s="142" t="s">
        <v>523</v>
      </c>
    </row>
    <row r="43" spans="1:2">
      <c r="A43" s="138">
        <v>1758</v>
      </c>
      <c r="B43" s="142" t="s">
        <v>524</v>
      </c>
    </row>
    <row r="44" spans="1:2">
      <c r="A44" s="138">
        <v>1762</v>
      </c>
      <c r="B44" s="142" t="s">
        <v>525</v>
      </c>
    </row>
    <row r="45" spans="1:2">
      <c r="A45" s="139">
        <v>1763</v>
      </c>
      <c r="B45" s="142" t="s">
        <v>526</v>
      </c>
    </row>
    <row r="46" spans="1:2">
      <c r="A46" s="138">
        <v>1764</v>
      </c>
      <c r="B46" s="142" t="s">
        <v>527</v>
      </c>
    </row>
    <row r="47" spans="1:2">
      <c r="A47" s="138">
        <v>1765</v>
      </c>
      <c r="B47" s="142" t="s">
        <v>528</v>
      </c>
    </row>
    <row r="48" spans="1:2">
      <c r="A48" s="138">
        <v>1766</v>
      </c>
      <c r="B48" s="142" t="s">
        <v>529</v>
      </c>
    </row>
    <row r="49" spans="1:2">
      <c r="A49" s="138">
        <v>1767</v>
      </c>
      <c r="B49" s="142" t="s">
        <v>530</v>
      </c>
    </row>
    <row r="50" spans="1:2">
      <c r="A50" s="138">
        <v>1802</v>
      </c>
      <c r="B50" s="142" t="s">
        <v>531</v>
      </c>
    </row>
    <row r="51" spans="1:2">
      <c r="A51" s="138">
        <v>1803</v>
      </c>
      <c r="B51" s="142" t="s">
        <v>532</v>
      </c>
    </row>
    <row r="52" spans="1:2">
      <c r="A52" s="138">
        <v>1804</v>
      </c>
      <c r="B52" s="142" t="s">
        <v>533</v>
      </c>
    </row>
    <row r="53" spans="1:2">
      <c r="A53" s="138">
        <v>1805</v>
      </c>
      <c r="B53" s="142" t="s">
        <v>534</v>
      </c>
    </row>
    <row r="54" spans="1:2">
      <c r="A54" s="138">
        <v>1806</v>
      </c>
      <c r="B54" s="142" t="s">
        <v>535</v>
      </c>
    </row>
    <row r="55" spans="1:2">
      <c r="A55" s="138">
        <v>1807</v>
      </c>
      <c r="B55" s="142" t="s">
        <v>536</v>
      </c>
    </row>
    <row r="56" spans="1:2">
      <c r="A56" s="138">
        <v>1808</v>
      </c>
      <c r="B56" s="142" t="s">
        <v>537</v>
      </c>
    </row>
    <row r="57" spans="1:2">
      <c r="A57" s="138">
        <v>1809</v>
      </c>
      <c r="B57" s="142" t="s">
        <v>538</v>
      </c>
    </row>
    <row r="58" spans="1:2">
      <c r="A58" s="138">
        <v>1810</v>
      </c>
      <c r="B58" s="142" t="s">
        <v>539</v>
      </c>
    </row>
    <row r="59" spans="1:2">
      <c r="A59" s="138">
        <v>1811</v>
      </c>
      <c r="B59" s="142" t="s">
        <v>540</v>
      </c>
    </row>
    <row r="60" spans="1:2">
      <c r="A60" s="138">
        <v>1816</v>
      </c>
      <c r="B60" s="142" t="s">
        <v>541</v>
      </c>
    </row>
    <row r="61" spans="1:2">
      <c r="A61" s="138">
        <v>1817</v>
      </c>
      <c r="B61" s="142" t="s">
        <v>542</v>
      </c>
    </row>
    <row r="62" spans="1:2">
      <c r="A62" s="138">
        <v>1818</v>
      </c>
      <c r="B62" s="142" t="s">
        <v>543</v>
      </c>
    </row>
    <row r="63" spans="1:2">
      <c r="A63" s="138">
        <v>1826</v>
      </c>
      <c r="B63" s="142" t="s">
        <v>544</v>
      </c>
    </row>
    <row r="64" spans="1:2">
      <c r="A64" s="138">
        <v>1827</v>
      </c>
      <c r="B64" s="142" t="s">
        <v>545</v>
      </c>
    </row>
    <row r="65" spans="1:2">
      <c r="A65" s="138">
        <v>1828</v>
      </c>
      <c r="B65" s="142" t="s">
        <v>546</v>
      </c>
    </row>
    <row r="66" spans="1:2">
      <c r="A66" s="138">
        <v>1829</v>
      </c>
      <c r="B66" s="142" t="s">
        <v>547</v>
      </c>
    </row>
    <row r="67" spans="1:2">
      <c r="A67" s="138">
        <v>1830</v>
      </c>
      <c r="B67" s="142" t="s">
        <v>548</v>
      </c>
    </row>
    <row r="68" spans="1:2">
      <c r="A68" s="138">
        <v>1831</v>
      </c>
      <c r="B68" s="142" t="s">
        <v>549</v>
      </c>
    </row>
    <row r="69" spans="1:2">
      <c r="A69" s="138">
        <v>1832</v>
      </c>
      <c r="B69" s="142" t="s">
        <v>550</v>
      </c>
    </row>
    <row r="70" spans="1:2">
      <c r="A70" s="138">
        <v>1833</v>
      </c>
      <c r="B70" s="142" t="s">
        <v>551</v>
      </c>
    </row>
    <row r="71" spans="1:2">
      <c r="A71" s="138">
        <v>1834</v>
      </c>
      <c r="B71" s="142" t="s">
        <v>552</v>
      </c>
    </row>
    <row r="72" spans="1:2">
      <c r="A72" s="138">
        <v>1836</v>
      </c>
      <c r="B72" s="142" t="s">
        <v>553</v>
      </c>
    </row>
    <row r="73" spans="1:2">
      <c r="A73" s="138">
        <v>1837</v>
      </c>
      <c r="B73" s="142" t="s">
        <v>554</v>
      </c>
    </row>
    <row r="74" spans="1:2">
      <c r="A74" s="138">
        <v>1838</v>
      </c>
      <c r="B74" s="142" t="s">
        <v>555</v>
      </c>
    </row>
    <row r="75" spans="1:2">
      <c r="A75" s="138">
        <v>1839</v>
      </c>
      <c r="B75" s="142" t="s">
        <v>556</v>
      </c>
    </row>
    <row r="76" spans="1:2">
      <c r="A76" s="138">
        <v>1840</v>
      </c>
      <c r="B76" s="142" t="s">
        <v>557</v>
      </c>
    </row>
    <row r="77" spans="1:2">
      <c r="A77" s="138">
        <v>1848</v>
      </c>
      <c r="B77" s="142" t="s">
        <v>558</v>
      </c>
    </row>
    <row r="78" spans="1:2">
      <c r="A78" s="138">
        <v>1898</v>
      </c>
      <c r="B78" s="142" t="s">
        <v>559</v>
      </c>
    </row>
    <row r="79" spans="1:2">
      <c r="A79" s="138">
        <v>1902</v>
      </c>
      <c r="B79" s="142" t="s">
        <v>560</v>
      </c>
    </row>
    <row r="80" spans="1:2">
      <c r="A80" s="139">
        <v>1905</v>
      </c>
      <c r="B80" s="142" t="s">
        <v>561</v>
      </c>
    </row>
    <row r="81" spans="1:2">
      <c r="A81" s="138">
        <v>1906</v>
      </c>
      <c r="B81" s="142" t="s">
        <v>562</v>
      </c>
    </row>
    <row r="82" spans="1:2">
      <c r="A82" s="138">
        <v>1938</v>
      </c>
      <c r="B82" s="142" t="s">
        <v>563</v>
      </c>
    </row>
    <row r="83" spans="1:2">
      <c r="A83" s="138">
        <v>1939</v>
      </c>
      <c r="B83" s="142" t="s">
        <v>564</v>
      </c>
    </row>
    <row r="84" spans="1:2">
      <c r="A84" s="138">
        <v>1940</v>
      </c>
      <c r="B84" s="142" t="s">
        <v>565</v>
      </c>
    </row>
    <row r="85" spans="1:2">
      <c r="A85" s="138">
        <v>2031</v>
      </c>
      <c r="B85" s="142" t="s">
        <v>566</v>
      </c>
    </row>
    <row r="86" spans="1:2">
      <c r="A86" s="138">
        <v>2032</v>
      </c>
      <c r="B86" s="142" t="s">
        <v>567</v>
      </c>
    </row>
    <row r="87" spans="1:2">
      <c r="A87" s="138">
        <v>2214</v>
      </c>
      <c r="B87" s="142" t="s">
        <v>568</v>
      </c>
    </row>
    <row r="88" spans="1:2">
      <c r="A88" s="138">
        <v>2215</v>
      </c>
      <c r="B88" s="142" t="s">
        <v>569</v>
      </c>
    </row>
    <row r="89" spans="1:2">
      <c r="A89" s="138">
        <v>2218</v>
      </c>
      <c r="B89" s="142" t="s">
        <v>570</v>
      </c>
    </row>
    <row r="90" spans="1:2">
      <c r="A90" s="138">
        <v>2225</v>
      </c>
      <c r="B90" s="142" t="s">
        <v>571</v>
      </c>
    </row>
    <row r="91" spans="1:2">
      <c r="A91" s="138">
        <v>2226</v>
      </c>
      <c r="B91" s="142" t="s">
        <v>572</v>
      </c>
    </row>
    <row r="92" spans="1:2">
      <c r="A92" s="138">
        <v>2240</v>
      </c>
      <c r="B92" s="142" t="s">
        <v>573</v>
      </c>
    </row>
    <row r="93" spans="1:2">
      <c r="A93" s="138">
        <v>2262</v>
      </c>
      <c r="B93" s="142" t="s">
        <v>574</v>
      </c>
    </row>
    <row r="94" spans="1:2">
      <c r="A94" s="138">
        <v>2267</v>
      </c>
      <c r="B94" s="142" t="s">
        <v>575</v>
      </c>
    </row>
    <row r="95" spans="1:2">
      <c r="A95" s="138">
        <v>2305</v>
      </c>
      <c r="B95" s="142" t="s">
        <v>576</v>
      </c>
    </row>
    <row r="96" spans="1:2">
      <c r="A96" s="138">
        <v>2308</v>
      </c>
      <c r="B96" s="142" t="s">
        <v>577</v>
      </c>
    </row>
    <row r="97" spans="1:2">
      <c r="A97" s="138">
        <v>2331</v>
      </c>
      <c r="B97" s="142" t="s">
        <v>578</v>
      </c>
    </row>
    <row r="98" spans="1:2">
      <c r="A98" s="138">
        <v>2407</v>
      </c>
      <c r="B98" s="142" t="s">
        <v>579</v>
      </c>
    </row>
    <row r="99" spans="1:2">
      <c r="A99" s="138">
        <v>2434</v>
      </c>
      <c r="B99" s="142" t="s">
        <v>580</v>
      </c>
    </row>
    <row r="100" spans="1:2">
      <c r="A100" s="138">
        <v>2435</v>
      </c>
      <c r="B100" s="142" t="s">
        <v>581</v>
      </c>
    </row>
    <row r="101" spans="1:2">
      <c r="A101" s="138">
        <v>2437</v>
      </c>
      <c r="B101" s="142" t="s">
        <v>582</v>
      </c>
    </row>
    <row r="102" spans="1:2">
      <c r="A102" s="138">
        <v>2438</v>
      </c>
      <c r="B102" s="142" t="s">
        <v>583</v>
      </c>
    </row>
    <row r="103" spans="1:2">
      <c r="A103" s="138">
        <v>2439</v>
      </c>
      <c r="B103" s="142" t="s">
        <v>584</v>
      </c>
    </row>
    <row r="104" spans="1:2">
      <c r="A104" s="138">
        <v>2440</v>
      </c>
      <c r="B104" s="142" t="s">
        <v>585</v>
      </c>
    </row>
    <row r="105" spans="1:2">
      <c r="A105" s="138">
        <v>2442</v>
      </c>
      <c r="B105" s="142" t="s">
        <v>586</v>
      </c>
    </row>
    <row r="106" spans="1:2">
      <c r="A106" s="138">
        <v>2443</v>
      </c>
      <c r="B106" s="142" t="s">
        <v>587</v>
      </c>
    </row>
    <row r="107" spans="1:2">
      <c r="A107" s="138">
        <v>2444</v>
      </c>
      <c r="B107" s="142" t="s">
        <v>588</v>
      </c>
    </row>
    <row r="108" spans="1:2">
      <c r="A108" s="138">
        <v>2475</v>
      </c>
      <c r="B108" s="142" t="s">
        <v>589</v>
      </c>
    </row>
    <row r="109" spans="1:2">
      <c r="A109" s="138">
        <v>2496</v>
      </c>
      <c r="B109" s="142" t="s">
        <v>590</v>
      </c>
    </row>
    <row r="110" spans="1:2">
      <c r="A110" s="138">
        <v>2502</v>
      </c>
      <c r="B110" s="142" t="s">
        <v>591</v>
      </c>
    </row>
    <row r="111" spans="1:2">
      <c r="A111" s="138">
        <v>2503</v>
      </c>
      <c r="B111" s="142" t="s">
        <v>592</v>
      </c>
    </row>
    <row r="112" spans="1:2">
      <c r="A112" s="138">
        <v>2506</v>
      </c>
      <c r="B112" s="142" t="s">
        <v>593</v>
      </c>
    </row>
    <row r="113" spans="1:2">
      <c r="A113" s="138">
        <v>2507</v>
      </c>
      <c r="B113" s="142" t="s">
        <v>594</v>
      </c>
    </row>
    <row r="114" spans="1:2">
      <c r="A114" s="138">
        <v>2508</v>
      </c>
      <c r="B114" s="142" t="s">
        <v>595</v>
      </c>
    </row>
    <row r="115" spans="1:2">
      <c r="A115" s="138">
        <v>2509</v>
      </c>
      <c r="B115" s="142" t="s">
        <v>596</v>
      </c>
    </row>
    <row r="116" spans="1:2">
      <c r="A116" s="138">
        <v>2511</v>
      </c>
      <c r="B116" s="142" t="s">
        <v>597</v>
      </c>
    </row>
    <row r="117" spans="1:2">
      <c r="A117" s="138">
        <v>2513</v>
      </c>
      <c r="B117" s="142" t="s">
        <v>598</v>
      </c>
    </row>
    <row r="118" spans="1:2">
      <c r="A118" s="138">
        <v>2531</v>
      </c>
      <c r="B118" s="142" t="s">
        <v>599</v>
      </c>
    </row>
    <row r="119" spans="1:2">
      <c r="A119" s="138">
        <v>2564</v>
      </c>
      <c r="B119" s="142" t="s">
        <v>600</v>
      </c>
    </row>
    <row r="120" spans="1:2">
      <c r="A120" s="138">
        <v>2571</v>
      </c>
      <c r="B120" s="142" t="s">
        <v>601</v>
      </c>
    </row>
    <row r="121" spans="1:2">
      <c r="A121" s="138">
        <v>2576</v>
      </c>
      <c r="B121" s="142" t="s">
        <v>602</v>
      </c>
    </row>
    <row r="122" spans="1:2">
      <c r="A122" s="138">
        <v>2577</v>
      </c>
      <c r="B122" s="142" t="s">
        <v>603</v>
      </c>
    </row>
    <row r="123" spans="1:2">
      <c r="A123" s="138">
        <v>2578</v>
      </c>
      <c r="B123" s="142" t="s">
        <v>604</v>
      </c>
    </row>
    <row r="124" spans="1:2">
      <c r="A124" s="138">
        <v>2580</v>
      </c>
      <c r="B124" s="142" t="s">
        <v>605</v>
      </c>
    </row>
    <row r="125" spans="1:2">
      <c r="A125" s="138">
        <v>2581</v>
      </c>
      <c r="B125" s="142" t="s">
        <v>606</v>
      </c>
    </row>
    <row r="126" spans="1:2">
      <c r="A126" s="138">
        <v>2582</v>
      </c>
      <c r="B126" s="142" t="s">
        <v>650</v>
      </c>
    </row>
    <row r="127" spans="1:2">
      <c r="A127" s="138">
        <v>2583</v>
      </c>
      <c r="B127" s="142" t="s">
        <v>651</v>
      </c>
    </row>
    <row r="128" spans="1:2">
      <c r="A128" s="138">
        <v>2584</v>
      </c>
      <c r="B128" s="142" t="s">
        <v>652</v>
      </c>
    </row>
    <row r="129" spans="1:2">
      <c r="A129" s="138">
        <v>2585</v>
      </c>
      <c r="B129" s="142" t="s">
        <v>653</v>
      </c>
    </row>
    <row r="130" spans="1:2">
      <c r="A130" s="138">
        <v>2586</v>
      </c>
      <c r="B130" s="142" t="s">
        <v>654</v>
      </c>
    </row>
    <row r="131" spans="1:2">
      <c r="A131" s="138">
        <v>2604</v>
      </c>
      <c r="B131" s="142" t="s">
        <v>607</v>
      </c>
    </row>
    <row r="132" spans="1:2">
      <c r="A132" s="138">
        <v>2642</v>
      </c>
      <c r="B132" s="142" t="s">
        <v>608</v>
      </c>
    </row>
    <row r="133" spans="1:2">
      <c r="A133" s="138">
        <v>2670</v>
      </c>
      <c r="B133" s="142" t="s">
        <v>609</v>
      </c>
    </row>
    <row r="134" spans="1:2">
      <c r="A134" s="138">
        <v>2691</v>
      </c>
      <c r="B134" s="142" t="s">
        <v>610</v>
      </c>
    </row>
    <row r="135" spans="1:2">
      <c r="A135" s="138">
        <v>2692</v>
      </c>
      <c r="B135" s="142" t="s">
        <v>611</v>
      </c>
    </row>
    <row r="136" spans="1:2">
      <c r="A136" s="138">
        <v>2698</v>
      </c>
      <c r="B136" s="142" t="s">
        <v>655</v>
      </c>
    </row>
    <row r="137" spans="1:2">
      <c r="A137" s="138">
        <v>2699</v>
      </c>
      <c r="B137" s="142" t="s">
        <v>612</v>
      </c>
    </row>
    <row r="138" spans="1:2">
      <c r="A138" s="138">
        <v>2739</v>
      </c>
      <c r="B138" s="142" t="s">
        <v>613</v>
      </c>
    </row>
    <row r="139" spans="1:2">
      <c r="A139" s="138">
        <v>2740</v>
      </c>
      <c r="B139" s="142" t="s">
        <v>614</v>
      </c>
    </row>
    <row r="140" spans="1:2">
      <c r="A140" s="138">
        <v>2742</v>
      </c>
      <c r="B140" s="142" t="s">
        <v>615</v>
      </c>
    </row>
    <row r="141" spans="1:2">
      <c r="A141" s="138">
        <v>2743</v>
      </c>
      <c r="B141" s="142" t="s">
        <v>616</v>
      </c>
    </row>
    <row r="142" spans="1:2">
      <c r="A142" s="138">
        <v>2744</v>
      </c>
      <c r="B142" s="142" t="s">
        <v>617</v>
      </c>
    </row>
    <row r="143" spans="1:2">
      <c r="A143" s="138">
        <v>2745</v>
      </c>
      <c r="B143" s="142" t="s">
        <v>618</v>
      </c>
    </row>
    <row r="144" spans="1:2">
      <c r="A144" s="138">
        <v>2746</v>
      </c>
      <c r="B144" s="142" t="s">
        <v>619</v>
      </c>
    </row>
    <row r="145" spans="1:2">
      <c r="A145" s="138">
        <v>2748</v>
      </c>
      <c r="B145" s="142" t="s">
        <v>620</v>
      </c>
    </row>
    <row r="146" spans="1:2">
      <c r="A146" s="138">
        <v>2751</v>
      </c>
      <c r="B146" s="142" t="s">
        <v>621</v>
      </c>
    </row>
    <row r="147" spans="1:2">
      <c r="A147" s="138">
        <v>2789</v>
      </c>
      <c r="B147" s="142" t="s">
        <v>656</v>
      </c>
    </row>
    <row r="148" spans="1:2">
      <c r="A148" s="138">
        <v>2790</v>
      </c>
      <c r="B148" s="142" t="s">
        <v>657</v>
      </c>
    </row>
    <row r="149" spans="1:2">
      <c r="A149" s="138">
        <v>2796</v>
      </c>
      <c r="B149" s="142" t="s">
        <v>658</v>
      </c>
    </row>
    <row r="150" spans="1:2">
      <c r="A150" s="138">
        <v>2798</v>
      </c>
      <c r="B150" s="142" t="s">
        <v>622</v>
      </c>
    </row>
    <row r="151" spans="1:2">
      <c r="A151" s="138">
        <v>2799</v>
      </c>
      <c r="B151" s="142" t="s">
        <v>623</v>
      </c>
    </row>
    <row r="152" spans="1:2">
      <c r="A152" s="138">
        <v>2802</v>
      </c>
      <c r="B152" s="142" t="s">
        <v>624</v>
      </c>
    </row>
    <row r="153" spans="1:2">
      <c r="A153" s="138">
        <v>2812</v>
      </c>
      <c r="B153" s="142" t="s">
        <v>625</v>
      </c>
    </row>
    <row r="154" spans="1:2">
      <c r="A154" s="138">
        <v>2817</v>
      </c>
      <c r="B154" s="142" t="s">
        <v>626</v>
      </c>
    </row>
    <row r="155" spans="1:2">
      <c r="A155" s="138">
        <v>2819</v>
      </c>
      <c r="B155" s="142" t="s">
        <v>627</v>
      </c>
    </row>
    <row r="156" spans="1:2">
      <c r="A156" s="138">
        <v>2820</v>
      </c>
      <c r="B156" s="142" t="s">
        <v>628</v>
      </c>
    </row>
    <row r="157" spans="1:2">
      <c r="A157" s="138">
        <v>2823</v>
      </c>
      <c r="B157" s="142" t="s">
        <v>629</v>
      </c>
    </row>
    <row r="158" spans="1:2">
      <c r="A158" s="138">
        <v>2826</v>
      </c>
      <c r="B158" s="142" t="s">
        <v>630</v>
      </c>
    </row>
    <row r="159" spans="1:2">
      <c r="A159" s="138">
        <v>2829</v>
      </c>
      <c r="B159" s="142" t="s">
        <v>631</v>
      </c>
    </row>
    <row r="160" spans="1:2">
      <c r="A160" s="138">
        <v>2834</v>
      </c>
      <c r="B160" s="142" t="s">
        <v>632</v>
      </c>
    </row>
    <row r="161" spans="1:2">
      <c r="A161" s="138">
        <v>2851</v>
      </c>
      <c r="B161" s="142" t="s">
        <v>633</v>
      </c>
    </row>
    <row r="162" spans="1:2">
      <c r="A162" s="138">
        <v>2865</v>
      </c>
      <c r="B162" s="142" t="s">
        <v>634</v>
      </c>
    </row>
    <row r="163" spans="1:2">
      <c r="A163" s="138">
        <v>2869</v>
      </c>
      <c r="B163" s="142" t="s">
        <v>635</v>
      </c>
    </row>
    <row r="164" spans="1:2">
      <c r="A164" s="138">
        <v>2879</v>
      </c>
      <c r="B164" s="142" t="s">
        <v>636</v>
      </c>
    </row>
    <row r="165" spans="1:2">
      <c r="A165" s="138">
        <v>2967</v>
      </c>
      <c r="B165" s="142" t="s">
        <v>637</v>
      </c>
    </row>
    <row r="166" spans="1:2">
      <c r="A166" s="138">
        <v>2985</v>
      </c>
      <c r="B166" s="142" t="s">
        <v>638</v>
      </c>
    </row>
    <row r="167" spans="1:2">
      <c r="A167" s="138">
        <v>2986</v>
      </c>
      <c r="B167" s="142" t="s">
        <v>639</v>
      </c>
    </row>
    <row r="168" spans="1:2">
      <c r="A168" s="138">
        <v>2987</v>
      </c>
      <c r="B168" s="142" t="s">
        <v>640</v>
      </c>
    </row>
    <row r="169" spans="1:2">
      <c r="A169" s="138">
        <v>2988</v>
      </c>
      <c r="B169" s="142" t="s">
        <v>641</v>
      </c>
    </row>
    <row r="170" spans="1:2">
      <c r="A170" s="138">
        <v>3093</v>
      </c>
      <c r="B170" s="142" t="s">
        <v>642</v>
      </c>
    </row>
    <row r="171" spans="1:2">
      <c r="A171" s="138">
        <v>3246</v>
      </c>
      <c r="B171" s="142" t="s">
        <v>643</v>
      </c>
    </row>
    <row r="172" spans="1:2">
      <c r="A172" s="138">
        <v>3250</v>
      </c>
      <c r="B172" s="142" t="s">
        <v>644</v>
      </c>
    </row>
    <row r="173" spans="1:2">
      <c r="A173" s="138">
        <v>3260</v>
      </c>
      <c r="B173" s="142" t="s">
        <v>645</v>
      </c>
    </row>
    <row r="174" spans="1:2">
      <c r="A174" s="138">
        <v>3261</v>
      </c>
      <c r="B174" s="142" t="s">
        <v>646</v>
      </c>
    </row>
    <row r="175" spans="1:2">
      <c r="A175" s="138">
        <v>3264</v>
      </c>
      <c r="B175" s="142" t="s">
        <v>647</v>
      </c>
    </row>
    <row r="176" spans="1:2">
      <c r="A176" s="138">
        <v>3265</v>
      </c>
      <c r="B176" s="142" t="s">
        <v>648</v>
      </c>
    </row>
    <row r="177" spans="1:2">
      <c r="A177" s="140">
        <v>3277</v>
      </c>
      <c r="B177" s="143" t="s">
        <v>649</v>
      </c>
    </row>
    <row r="180" spans="1:2" s="136" customFormat="1" ht="17.399999999999999">
      <c r="A180" s="150" t="s">
        <v>469</v>
      </c>
      <c r="B180" s="151"/>
    </row>
    <row r="181" spans="1:2">
      <c r="A181" s="144">
        <v>222</v>
      </c>
      <c r="B181" s="145" t="s">
        <v>659</v>
      </c>
    </row>
    <row r="182" spans="1:2">
      <c r="A182" s="146">
        <v>223</v>
      </c>
      <c r="B182" s="147" t="s">
        <v>660</v>
      </c>
    </row>
    <row r="183" spans="1:2">
      <c r="A183" s="146">
        <v>1310</v>
      </c>
      <c r="B183" s="147" t="s">
        <v>661</v>
      </c>
    </row>
    <row r="184" spans="1:2">
      <c r="A184" s="146">
        <v>1439</v>
      </c>
      <c r="B184" s="147" t="s">
        <v>662</v>
      </c>
    </row>
    <row r="185" spans="1:2">
      <c r="A185" s="146">
        <v>1442</v>
      </c>
      <c r="B185" s="147" t="s">
        <v>663</v>
      </c>
    </row>
    <row r="186" spans="1:2">
      <c r="A186" s="146">
        <v>1444</v>
      </c>
      <c r="B186" s="147" t="s">
        <v>664</v>
      </c>
    </row>
    <row r="187" spans="1:2">
      <c r="A187" s="146">
        <v>1512</v>
      </c>
      <c r="B187" s="147" t="s">
        <v>665</v>
      </c>
    </row>
    <row r="188" spans="1:2">
      <c r="A188" s="146">
        <v>1546</v>
      </c>
      <c r="B188" s="147" t="s">
        <v>666</v>
      </c>
    </row>
    <row r="189" spans="1:2">
      <c r="A189" s="146">
        <v>1630</v>
      </c>
      <c r="B189" s="147" t="s">
        <v>667</v>
      </c>
    </row>
    <row r="190" spans="1:2">
      <c r="A190" s="146">
        <v>1727</v>
      </c>
      <c r="B190" s="147" t="s">
        <v>668</v>
      </c>
    </row>
    <row r="191" spans="1:2">
      <c r="A191" s="146">
        <v>1835</v>
      </c>
      <c r="B191" s="147" t="s">
        <v>669</v>
      </c>
    </row>
    <row r="192" spans="1:2">
      <c r="A192" s="146">
        <v>1843</v>
      </c>
      <c r="B192" s="147" t="s">
        <v>670</v>
      </c>
    </row>
    <row r="193" spans="1:2">
      <c r="A193" s="146">
        <v>1942</v>
      </c>
      <c r="B193" s="147" t="s">
        <v>671</v>
      </c>
    </row>
    <row r="194" spans="1:2">
      <c r="A194" s="146">
        <v>2067</v>
      </c>
      <c r="B194" s="147" t="s">
        <v>660</v>
      </c>
    </row>
    <row r="195" spans="1:2">
      <c r="A195" s="146">
        <v>2071</v>
      </c>
      <c r="B195" s="147" t="s">
        <v>660</v>
      </c>
    </row>
    <row r="196" spans="1:2">
      <c r="A196" s="146">
        <v>2073</v>
      </c>
      <c r="B196" s="147" t="s">
        <v>672</v>
      </c>
    </row>
    <row r="197" spans="1:2">
      <c r="A197" s="146">
        <v>2426</v>
      </c>
      <c r="B197" s="147" t="s">
        <v>673</v>
      </c>
    </row>
    <row r="198" spans="1:2">
      <c r="A198" s="146">
        <v>2505</v>
      </c>
      <c r="B198" s="147" t="s">
        <v>674</v>
      </c>
    </row>
    <row r="199" spans="1:2">
      <c r="A199" s="146">
        <v>2506</v>
      </c>
      <c r="B199" s="147" t="s">
        <v>675</v>
      </c>
    </row>
    <row r="200" spans="1:2">
      <c r="A200" s="146">
        <v>2683</v>
      </c>
      <c r="B200" s="147" t="s">
        <v>676</v>
      </c>
    </row>
    <row r="201" spans="1:2">
      <c r="A201" s="146">
        <v>2687</v>
      </c>
      <c r="B201" s="147" t="s">
        <v>677</v>
      </c>
    </row>
    <row r="202" spans="1:2">
      <c r="A202" s="146">
        <v>2817</v>
      </c>
      <c r="B202" s="147" t="s">
        <v>626</v>
      </c>
    </row>
    <row r="203" spans="1:2">
      <c r="A203" s="146">
        <v>2818</v>
      </c>
      <c r="B203" s="147" t="s">
        <v>678</v>
      </c>
    </row>
    <row r="204" spans="1:2">
      <c r="A204" s="146">
        <v>2854</v>
      </c>
      <c r="B204" s="147" t="s">
        <v>679</v>
      </c>
    </row>
    <row r="205" spans="1:2">
      <c r="A205" s="146">
        <v>2859</v>
      </c>
      <c r="B205" s="147" t="s">
        <v>680</v>
      </c>
    </row>
    <row r="206" spans="1:2">
      <c r="A206" s="146">
        <v>2861</v>
      </c>
      <c r="B206" s="147" t="s">
        <v>681</v>
      </c>
    </row>
    <row r="207" spans="1:2">
      <c r="A207" s="148">
        <v>2863</v>
      </c>
      <c r="B207" s="149" t="s">
        <v>682</v>
      </c>
    </row>
    <row r="210" spans="1:1" s="136" customFormat="1" ht="17.399999999999999">
      <c r="A210" s="135" t="s">
        <v>470</v>
      </c>
    </row>
    <row r="214" spans="1:1" s="136" customFormat="1" ht="17.399999999999999">
      <c r="A214" s="135" t="s">
        <v>471</v>
      </c>
    </row>
    <row r="215" spans="1:1" s="136" customFormat="1" ht="17.399999999999999">
      <c r="A215" s="135" t="s">
        <v>472</v>
      </c>
    </row>
    <row r="216" spans="1:1" s="136" customFormat="1" ht="17.399999999999999">
      <c r="A216" s="135" t="s">
        <v>473</v>
      </c>
    </row>
    <row r="217" spans="1:1" s="136" customFormat="1" ht="17.399999999999999">
      <c r="A217" s="135" t="s">
        <v>474</v>
      </c>
    </row>
    <row r="218" spans="1:1" s="136" customFormat="1" ht="17.399999999999999">
      <c r="A218" s="135" t="s">
        <v>475</v>
      </c>
    </row>
    <row r="219" spans="1:1" s="136" customFormat="1" ht="17.399999999999999">
      <c r="A219" s="135" t="s">
        <v>476</v>
      </c>
    </row>
    <row r="220" spans="1:1" s="136" customFormat="1" ht="17.399999999999999">
      <c r="A220" s="135" t="s">
        <v>477</v>
      </c>
    </row>
    <row r="221" spans="1:1" s="136" customFormat="1" ht="17.399999999999999">
      <c r="A221" s="135" t="s">
        <v>478</v>
      </c>
    </row>
    <row r="222" spans="1:1" s="136" customFormat="1" ht="17.399999999999999">
      <c r="A222" s="135" t="s">
        <v>479</v>
      </c>
    </row>
    <row r="223" spans="1:1" s="136" customFormat="1" ht="17.399999999999999">
      <c r="A223" s="135" t="s">
        <v>480</v>
      </c>
    </row>
    <row r="224" spans="1:1" s="136" customFormat="1" ht="17.399999999999999">
      <c r="A224" s="135" t="s">
        <v>481</v>
      </c>
    </row>
    <row r="225" spans="1:2" s="136" customFormat="1" ht="17.399999999999999">
      <c r="A225" s="135" t="s">
        <v>482</v>
      </c>
    </row>
    <row r="226" spans="1:2" s="136" customFormat="1" ht="17.399999999999999">
      <c r="A226" s="135" t="s">
        <v>483</v>
      </c>
    </row>
    <row r="227" spans="1:2" s="136" customFormat="1" ht="17.399999999999999">
      <c r="A227" s="135" t="s">
        <v>484</v>
      </c>
    </row>
    <row r="230" spans="1:2" s="136" customFormat="1" ht="17.399999999999999">
      <c r="A230" s="135" t="s">
        <v>713</v>
      </c>
    </row>
    <row r="231" spans="1:2">
      <c r="A231" s="144">
        <v>1445</v>
      </c>
      <c r="B231" s="145" t="s">
        <v>683</v>
      </c>
    </row>
    <row r="232" spans="1:2">
      <c r="A232" s="146">
        <v>1452</v>
      </c>
      <c r="B232" s="147" t="s">
        <v>684</v>
      </c>
    </row>
    <row r="233" spans="1:2">
      <c r="A233" s="146">
        <v>1458</v>
      </c>
      <c r="B233" s="147" t="s">
        <v>685</v>
      </c>
    </row>
    <row r="234" spans="1:2">
      <c r="A234" s="146">
        <v>1459</v>
      </c>
      <c r="B234" s="147" t="s">
        <v>686</v>
      </c>
    </row>
    <row r="235" spans="1:2">
      <c r="A235" s="146">
        <v>1461</v>
      </c>
      <c r="B235" s="147" t="s">
        <v>687</v>
      </c>
    </row>
    <row r="236" spans="1:2">
      <c r="A236" s="146">
        <v>1485</v>
      </c>
      <c r="B236" s="147" t="s">
        <v>688</v>
      </c>
    </row>
    <row r="237" spans="1:2">
      <c r="A237" s="146">
        <v>1495</v>
      </c>
      <c r="B237" s="147" t="s">
        <v>689</v>
      </c>
    </row>
    <row r="238" spans="1:2">
      <c r="A238" s="146">
        <v>1506</v>
      </c>
      <c r="B238" s="147" t="s">
        <v>690</v>
      </c>
    </row>
    <row r="239" spans="1:2">
      <c r="A239" s="146">
        <v>1513</v>
      </c>
      <c r="B239" s="147" t="s">
        <v>691</v>
      </c>
    </row>
    <row r="240" spans="1:2">
      <c r="A240" s="146">
        <v>2427</v>
      </c>
      <c r="B240" s="147" t="s">
        <v>692</v>
      </c>
    </row>
    <row r="241" spans="1:11">
      <c r="A241" s="146">
        <v>2428</v>
      </c>
      <c r="B241" s="147" t="s">
        <v>693</v>
      </c>
    </row>
    <row r="242" spans="1:11">
      <c r="A242" s="146">
        <v>2429</v>
      </c>
      <c r="B242" s="147" t="s">
        <v>694</v>
      </c>
    </row>
    <row r="243" spans="1:11">
      <c r="A243" s="146">
        <v>2573</v>
      </c>
      <c r="B243" s="147" t="s">
        <v>695</v>
      </c>
    </row>
    <row r="244" spans="1:11">
      <c r="A244" s="146">
        <v>2721</v>
      </c>
      <c r="B244" s="147" t="s">
        <v>696</v>
      </c>
    </row>
    <row r="245" spans="1:11">
      <c r="A245" s="148">
        <v>2723</v>
      </c>
      <c r="B245" s="149" t="s">
        <v>697</v>
      </c>
    </row>
    <row r="248" spans="1:11">
      <c r="A248" s="172"/>
      <c r="B248" s="172"/>
      <c r="C248" s="172"/>
      <c r="D248" s="172"/>
      <c r="E248" s="172"/>
      <c r="F248" s="172"/>
      <c r="G248" s="172"/>
      <c r="H248" s="172"/>
      <c r="I248" s="172"/>
      <c r="J248" s="172"/>
      <c r="K248" s="172"/>
    </row>
    <row r="249" spans="1:11" ht="15.6">
      <c r="A249" s="155" t="s">
        <v>714</v>
      </c>
    </row>
    <row r="250" spans="1:11" ht="15.6">
      <c r="A250" s="155" t="s">
        <v>715</v>
      </c>
    </row>
    <row r="251" spans="1:11" ht="14.4">
      <c r="A251" s="156"/>
    </row>
    <row r="252" spans="1:11" ht="16.2">
      <c r="A252" s="156" t="s">
        <v>716</v>
      </c>
    </row>
    <row r="253" spans="1:11" ht="14.4">
      <c r="A253" s="157" t="s">
        <v>717</v>
      </c>
    </row>
    <row r="254" spans="1:11" ht="14.4">
      <c r="A254" s="157" t="s">
        <v>718</v>
      </c>
    </row>
    <row r="255" spans="1:11" ht="14.4">
      <c r="A255" s="157" t="s">
        <v>719</v>
      </c>
    </row>
    <row r="256" spans="1:11" ht="14.4">
      <c r="A256" s="157" t="s">
        <v>720</v>
      </c>
    </row>
    <row r="257" spans="1:1" ht="14.4">
      <c r="A257" s="156"/>
    </row>
    <row r="258" spans="1:1" ht="16.2">
      <c r="A258" s="156" t="s">
        <v>721</v>
      </c>
    </row>
    <row r="259" spans="1:1" ht="14.4">
      <c r="A259" s="157" t="s">
        <v>722</v>
      </c>
    </row>
    <row r="260" spans="1:1" ht="14.4">
      <c r="A260" s="157" t="s">
        <v>723</v>
      </c>
    </row>
    <row r="261" spans="1:1" ht="14.4">
      <c r="A261" s="157" t="s">
        <v>724</v>
      </c>
    </row>
    <row r="262" spans="1:1" ht="14.4">
      <c r="A262" s="157" t="s">
        <v>725</v>
      </c>
    </row>
    <row r="263" spans="1:1" ht="14.4">
      <c r="A263" s="157" t="s">
        <v>726</v>
      </c>
    </row>
    <row r="264" spans="1:1" ht="14.4">
      <c r="A264" s="157" t="s">
        <v>727</v>
      </c>
    </row>
    <row r="265" spans="1:1" ht="14.4">
      <c r="A265" s="157" t="s">
        <v>728</v>
      </c>
    </row>
    <row r="266" spans="1:1" ht="14.4">
      <c r="A266" s="157" t="s">
        <v>729</v>
      </c>
    </row>
    <row r="267" spans="1:1" ht="14.4">
      <c r="A267" s="157" t="s">
        <v>730</v>
      </c>
    </row>
    <row r="268" spans="1:1" ht="14.4">
      <c r="A268" s="156"/>
    </row>
    <row r="269" spans="1:1" ht="14.4">
      <c r="A269" s="158" t="s">
        <v>731</v>
      </c>
    </row>
    <row r="270" spans="1:1" ht="14.4">
      <c r="A270" s="158" t="s">
        <v>732</v>
      </c>
    </row>
    <row r="271" spans="1:1" ht="14.4">
      <c r="A271" s="158" t="s">
        <v>733</v>
      </c>
    </row>
    <row r="272" spans="1:1" ht="14.4">
      <c r="A272" s="158"/>
    </row>
    <row r="273" spans="1:10" ht="14.4">
      <c r="A273" s="158" t="s">
        <v>734</v>
      </c>
    </row>
    <row r="274" spans="1:10" ht="14.4">
      <c r="A274" s="158" t="s">
        <v>735</v>
      </c>
    </row>
    <row r="275" spans="1:10" ht="14.4">
      <c r="A275" s="158" t="s">
        <v>736</v>
      </c>
    </row>
    <row r="276" spans="1:10" ht="14.4">
      <c r="A276" s="159"/>
    </row>
    <row r="277" spans="1:10" ht="14.4">
      <c r="A277" s="159"/>
    </row>
    <row r="278" spans="1:10" ht="14.4">
      <c r="A278" s="160" t="s">
        <v>737</v>
      </c>
    </row>
    <row r="279" spans="1:10" ht="14.4">
      <c r="A279" s="161" t="s">
        <v>738</v>
      </c>
    </row>
    <row r="280" spans="1:10" ht="14.4">
      <c r="A280" s="161" t="s">
        <v>739</v>
      </c>
    </row>
    <row r="281" spans="1:10" ht="14.4">
      <c r="A281" s="161" t="s">
        <v>740</v>
      </c>
    </row>
    <row r="282" spans="1:10" ht="14.4">
      <c r="A282" s="159"/>
    </row>
    <row r="284" spans="1:10">
      <c r="A284" s="172"/>
      <c r="B284" s="172"/>
      <c r="C284" s="172"/>
      <c r="D284" s="172"/>
      <c r="E284" s="172"/>
      <c r="F284" s="172"/>
      <c r="G284" s="172"/>
      <c r="H284" s="172"/>
      <c r="I284" s="172"/>
      <c r="J284" s="172"/>
    </row>
    <row r="285" spans="1:10">
      <c r="A285" s="153" t="s">
        <v>358</v>
      </c>
    </row>
    <row r="286" spans="1:10" ht="16.2">
      <c r="A286" s="162" t="s">
        <v>741</v>
      </c>
    </row>
    <row r="287" spans="1:10" ht="14.4">
      <c r="B287" s="156" t="s">
        <v>742</v>
      </c>
    </row>
    <row r="288" spans="1:10" ht="14.4">
      <c r="B288" s="158" t="s">
        <v>743</v>
      </c>
    </row>
    <row r="289" spans="1:10" ht="14.4">
      <c r="B289" s="156" t="s">
        <v>744</v>
      </c>
    </row>
    <row r="291" spans="1:10" ht="14.4">
      <c r="A291" s="156" t="s">
        <v>745</v>
      </c>
    </row>
    <row r="292" spans="1:10" ht="14.4">
      <c r="A292" s="156"/>
    </row>
    <row r="293" spans="1:10" ht="16.2">
      <c r="A293" s="156" t="s">
        <v>747</v>
      </c>
    </row>
    <row r="294" spans="1:10" ht="14.4">
      <c r="A294" s="156" t="s">
        <v>746</v>
      </c>
    </row>
    <row r="297" spans="1:10">
      <c r="A297" s="172"/>
      <c r="B297" s="172"/>
      <c r="C297" s="172"/>
      <c r="D297" s="172"/>
      <c r="E297" s="172"/>
      <c r="F297" s="172"/>
      <c r="G297" s="172"/>
      <c r="H297" s="172"/>
      <c r="I297" s="172"/>
      <c r="J297" s="172"/>
    </row>
    <row r="298" spans="1:10" ht="14.4">
      <c r="A298" s="163" t="s">
        <v>748</v>
      </c>
    </row>
    <row r="299" spans="1:10" ht="14.4">
      <c r="A299" s="164" t="s">
        <v>749</v>
      </c>
    </row>
    <row r="300" spans="1:10" ht="14.4">
      <c r="A300" s="164" t="s">
        <v>750</v>
      </c>
    </row>
    <row r="301" spans="1:10" ht="14.4">
      <c r="A301" s="165"/>
    </row>
    <row r="309" spans="1:10">
      <c r="A309" s="172"/>
      <c r="B309" s="172"/>
      <c r="C309" s="172"/>
      <c r="D309" s="172"/>
      <c r="E309" s="172"/>
      <c r="F309" s="172"/>
      <c r="G309" s="172"/>
      <c r="H309" s="172"/>
      <c r="I309" s="172"/>
      <c r="J309" s="172"/>
    </row>
    <row r="310" spans="1:10" ht="14.4">
      <c r="A310" s="166" t="s">
        <v>751</v>
      </c>
    </row>
    <row r="311" spans="1:10" ht="14.4">
      <c r="A311" s="156" t="s">
        <v>752</v>
      </c>
    </row>
    <row r="312" spans="1:10" ht="14.4">
      <c r="A312" s="165" t="s">
        <v>753</v>
      </c>
    </row>
    <row r="313" spans="1:10" ht="14.4">
      <c r="A313" s="165" t="s">
        <v>754</v>
      </c>
    </row>
    <row r="314" spans="1:10" ht="14.4">
      <c r="A314" s="165" t="s">
        <v>755</v>
      </c>
    </row>
    <row r="315" spans="1:10" ht="14.4">
      <c r="A315" s="167"/>
    </row>
    <row r="316" spans="1:10" ht="14.4">
      <c r="A316" s="156" t="s">
        <v>756</v>
      </c>
    </row>
    <row r="317" spans="1:10" ht="14.4">
      <c r="A317" s="156" t="s">
        <v>757</v>
      </c>
    </row>
    <row r="318" spans="1:10" ht="14.4">
      <c r="A318" s="156" t="s">
        <v>758</v>
      </c>
    </row>
    <row r="319" spans="1:10" ht="14.4">
      <c r="A319" s="156" t="s">
        <v>759</v>
      </c>
    </row>
    <row r="320" spans="1:10" ht="14.4">
      <c r="A320" s="156" t="s">
        <v>760</v>
      </c>
    </row>
    <row r="321" spans="1:1" ht="14.4">
      <c r="A321" s="156" t="s">
        <v>761</v>
      </c>
    </row>
    <row r="322" spans="1:1" ht="14.4">
      <c r="A322" s="156"/>
    </row>
    <row r="323" spans="1:1" ht="14.4">
      <c r="A323" s="168" t="s">
        <v>762</v>
      </c>
    </row>
    <row r="324" spans="1:1" ht="14.4">
      <c r="A324" s="156"/>
    </row>
    <row r="325" spans="1:1" ht="14.4">
      <c r="A325" s="166" t="s">
        <v>763</v>
      </c>
    </row>
    <row r="326" spans="1:1">
      <c r="A326" s="169" t="s">
        <v>764</v>
      </c>
    </row>
    <row r="327" spans="1:1">
      <c r="A327" s="170" t="s">
        <v>765</v>
      </c>
    </row>
    <row r="328" spans="1:1" ht="159.75" customHeight="1"/>
    <row r="329" spans="1:1" ht="14.4">
      <c r="A329" s="156"/>
    </row>
    <row r="330" spans="1:1" ht="14.4">
      <c r="A330" s="156" t="s">
        <v>766</v>
      </c>
    </row>
    <row r="332" spans="1:1" ht="130.5" customHeight="1">
      <c r="A332" s="167"/>
    </row>
    <row r="333" spans="1:1" ht="14.4">
      <c r="A333" s="171" t="s">
        <v>767</v>
      </c>
    </row>
    <row r="334" spans="1:1" ht="50.25" customHeight="1"/>
    <row r="335" spans="1:1" ht="14.4">
      <c r="A335" s="156"/>
    </row>
    <row r="336" spans="1:1" ht="14.4">
      <c r="A336" s="171" t="s">
        <v>768</v>
      </c>
    </row>
    <row r="338" spans="1:1" ht="14.4">
      <c r="A338" s="167"/>
    </row>
  </sheetData>
  <hyperlinks>
    <hyperlink ref="B1" r:id="rId1"/>
  </hyperlinks>
  <pageMargins left="0.7" right="0.7" top="0.75" bottom="0.75" header="0.3" footer="0.3"/>
  <pageSetup paperSize="9" orientation="portrait" r:id="rId2"/>
  <drawing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5</vt:i4>
      </vt:variant>
      <vt:variant>
        <vt:lpstr>Plages nommées</vt:lpstr>
      </vt:variant>
      <vt:variant>
        <vt:i4>2</vt:i4>
      </vt:variant>
    </vt:vector>
  </HeadingPairs>
  <TitlesOfParts>
    <vt:vector size="7" baseType="lpstr">
      <vt:lpstr>Expéditions_liste des produits</vt:lpstr>
      <vt:lpstr>Expéditions_historique</vt:lpstr>
      <vt:lpstr>Dispositions maritime</vt:lpstr>
      <vt:lpstr>Incompatibilité maritime</vt:lpstr>
      <vt:lpstr>gp séparation</vt:lpstr>
      <vt:lpstr>Expéditions_historique!Zone_d_impression</vt:lpstr>
      <vt:lpstr>'Expéditions_liste des produits'!Zone_d_impression</vt:lpstr>
    </vt:vector>
  </TitlesOfParts>
  <Company>BWT FRANCE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B00JPT</dc:creator>
  <cp:lastModifiedBy>IT Department</cp:lastModifiedBy>
  <cp:lastPrinted>2014-06-23T11:53:41Z</cp:lastPrinted>
  <dcterms:created xsi:type="dcterms:W3CDTF">2003-07-24T12:47:07Z</dcterms:created>
  <dcterms:modified xsi:type="dcterms:W3CDTF">2016-05-04T09:18:53Z</dcterms:modified>
</cp:coreProperties>
</file>